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825" yWindow="0" windowWidth="16650" windowHeight="14295" activeTab="2"/>
  </bookViews>
  <sheets>
    <sheet name="Lisa 1" sheetId="6" r:id="rId1"/>
    <sheet name="Lisa 2" sheetId="4" r:id="rId2"/>
    <sheet name="Lisa 3" sheetId="2" r:id="rId3"/>
    <sheet name="Lisa 4" sheetId="3" r:id="rId4"/>
  </sheets>
  <definedNames>
    <definedName name="_xlnm.Print_Titles" localSheetId="2">'Lisa 3'!$5:$5</definedName>
    <definedName name="_xlnm.Print_Titles" localSheetId="3">'Lisa 4'!$12:$13</definedName>
  </definedNames>
  <calcPr calcId="145621"/>
</workbook>
</file>

<file path=xl/calcChain.xml><?xml version="1.0" encoding="utf-8"?>
<calcChain xmlns="http://schemas.openxmlformats.org/spreadsheetml/2006/main">
  <c r="D37" i="2" l="1"/>
  <c r="D104" i="2" l="1"/>
  <c r="D105" i="2"/>
  <c r="C104" i="2"/>
  <c r="C105" i="2"/>
  <c r="C72" i="2"/>
  <c r="D93" i="2"/>
  <c r="C93" i="2"/>
  <c r="C13" i="2"/>
  <c r="F36" i="3" l="1"/>
  <c r="F37" i="3"/>
  <c r="E34" i="3"/>
  <c r="D34" i="3"/>
  <c r="C24" i="4" l="1"/>
  <c r="B24" i="4"/>
  <c r="D62" i="3"/>
  <c r="F60" i="3"/>
  <c r="F59" i="3" s="1"/>
  <c r="E59" i="3"/>
  <c r="G59" i="3"/>
  <c r="D59" i="3"/>
  <c r="G54" i="3"/>
  <c r="E50" i="3"/>
  <c r="F44" i="3"/>
  <c r="G43" i="3"/>
  <c r="E43" i="3"/>
  <c r="D43" i="3"/>
  <c r="C31" i="6" l="1"/>
  <c r="C30" i="6" s="1"/>
  <c r="F43" i="3"/>
  <c r="F24" i="3"/>
  <c r="F23" i="3"/>
  <c r="F22" i="3"/>
  <c r="D10" i="2" l="1"/>
  <c r="D16" i="2"/>
  <c r="C10" i="2"/>
  <c r="D11" i="2"/>
  <c r="D9" i="2" s="1"/>
  <c r="C14" i="2"/>
  <c r="D14" i="2"/>
  <c r="C98" i="2" l="1"/>
  <c r="C76" i="2" l="1"/>
  <c r="C60" i="2"/>
  <c r="C85" i="2"/>
  <c r="D60" i="2" l="1"/>
  <c r="F40" i="3" l="1"/>
  <c r="F56" i="3" l="1"/>
  <c r="E54" i="3"/>
  <c r="D54" i="3"/>
  <c r="F55" i="3"/>
  <c r="F54" i="3" l="1"/>
  <c r="D72" i="2"/>
  <c r="F32" i="3" l="1"/>
  <c r="E61" i="3" l="1"/>
  <c r="D61" i="3"/>
  <c r="D88" i="2" l="1"/>
  <c r="C73" i="2"/>
  <c r="C50" i="2"/>
  <c r="D38" i="2"/>
  <c r="C20" i="2"/>
  <c r="C28" i="2"/>
  <c r="G57" i="3"/>
  <c r="G47" i="3"/>
  <c r="G46" i="3" s="1"/>
  <c r="C11" i="2" l="1"/>
  <c r="C9" i="2" s="1"/>
  <c r="C11" i="6" s="1"/>
  <c r="C16" i="2"/>
  <c r="C49" i="2"/>
  <c r="C7" i="2" s="1"/>
  <c r="C110" i="2"/>
  <c r="D119" i="2"/>
  <c r="C119" i="2"/>
  <c r="C38" i="2"/>
  <c r="C74" i="2"/>
  <c r="C81" i="2"/>
  <c r="C88" i="2"/>
  <c r="D74" i="2"/>
  <c r="C90" i="2"/>
  <c r="C96" i="2"/>
  <c r="C113" i="2"/>
  <c r="C63" i="2"/>
  <c r="C37" i="2"/>
  <c r="C36" i="2" l="1"/>
  <c r="C13" i="6" s="1"/>
  <c r="E47" i="3" l="1"/>
  <c r="F63" i="3"/>
  <c r="G50" i="3"/>
  <c r="F52" i="3"/>
  <c r="F51" i="3"/>
  <c r="F49" i="3"/>
  <c r="F48" i="3"/>
  <c r="D47" i="3"/>
  <c r="D46" i="3" s="1"/>
  <c r="E41" i="3" l="1"/>
  <c r="D41" i="3"/>
  <c r="F27" i="3" l="1"/>
  <c r="F21" i="3"/>
  <c r="F31" i="3"/>
  <c r="D20" i="2" l="1"/>
  <c r="D85" i="2"/>
  <c r="C108" i="2"/>
  <c r="D76" i="2" l="1"/>
  <c r="D73" i="2"/>
  <c r="D49" i="2"/>
  <c r="D7" i="2" s="1"/>
  <c r="D50" i="2"/>
  <c r="D90" i="2"/>
  <c r="D96" i="2"/>
  <c r="D81" i="2"/>
  <c r="D63" i="2"/>
  <c r="D41" i="2"/>
  <c r="C20" i="6"/>
  <c r="C19" i="6" s="1"/>
  <c r="D28" i="2" l="1"/>
  <c r="B21" i="4" l="1"/>
  <c r="B15" i="4" l="1"/>
  <c r="C7" i="6" s="1"/>
  <c r="D53" i="2" l="1"/>
  <c r="C53" i="2"/>
  <c r="C115" i="2" l="1"/>
  <c r="D98" i="2" l="1"/>
  <c r="D101" i="2"/>
  <c r="C101" i="2"/>
  <c r="D55" i="2"/>
  <c r="D66" i="2"/>
  <c r="C41" i="2"/>
  <c r="D44" i="2"/>
  <c r="C44" i="2"/>
  <c r="D42" i="2"/>
  <c r="C42" i="2"/>
  <c r="C66" i="2" l="1"/>
  <c r="C55" i="2"/>
  <c r="D21" i="2" l="1"/>
  <c r="D8" i="2" s="1"/>
  <c r="C21" i="4" l="1"/>
  <c r="G61" i="3" l="1"/>
  <c r="G45" i="3" s="1"/>
  <c r="G41" i="3"/>
  <c r="F42" i="3"/>
  <c r="F61" i="3" l="1"/>
  <c r="F58" i="3" l="1"/>
  <c r="E57" i="3"/>
  <c r="D57" i="3"/>
  <c r="F57" i="3" l="1"/>
  <c r="D50" i="3" l="1"/>
  <c r="D45" i="3" s="1"/>
  <c r="F53" i="3"/>
  <c r="D39" i="3" l="1"/>
  <c r="D38" i="3" s="1"/>
  <c r="F19" i="3" l="1"/>
  <c r="F26" i="3"/>
  <c r="F28" i="3"/>
  <c r="E25" i="3"/>
  <c r="G25" i="3"/>
  <c r="D25" i="3"/>
  <c r="F25" i="3" l="1"/>
  <c r="B10" i="4" l="1"/>
  <c r="C6" i="6" s="1"/>
  <c r="E39" i="3" l="1"/>
  <c r="E38" i="3" s="1"/>
  <c r="F38" i="3" s="1"/>
  <c r="G39" i="3"/>
  <c r="G38" i="3" s="1"/>
  <c r="F39" i="3" l="1"/>
  <c r="E8" i="3" l="1"/>
  <c r="G8" i="3"/>
  <c r="D36" i="2" l="1"/>
  <c r="C21" i="2"/>
  <c r="C8" i="2" s="1"/>
  <c r="C10" i="4"/>
  <c r="D106" i="2" l="1"/>
  <c r="C106" i="2"/>
  <c r="C7" i="4"/>
  <c r="B7" i="4"/>
  <c r="C5" i="6" s="1"/>
  <c r="F20" i="3" l="1"/>
  <c r="D51" i="2" l="1"/>
  <c r="C51" i="2"/>
  <c r="D26" i="2" l="1"/>
  <c r="C26" i="2"/>
  <c r="D34" i="2"/>
  <c r="D8" i="3"/>
  <c r="F62" i="3"/>
  <c r="C34" i="2" l="1"/>
  <c r="D7" i="3"/>
  <c r="F35" i="3"/>
  <c r="E30" i="3"/>
  <c r="D30" i="3"/>
  <c r="D68" i="2"/>
  <c r="C68" i="2"/>
  <c r="E29" i="3" l="1"/>
  <c r="D29" i="3"/>
  <c r="C25" i="6"/>
  <c r="F34" i="3"/>
  <c r="F29" i="3" l="1"/>
  <c r="C24" i="6" s="1"/>
  <c r="F41" i="3"/>
  <c r="C18" i="4" l="1"/>
  <c r="B18" i="4"/>
  <c r="C8" i="6" s="1"/>
  <c r="C4" i="6" s="1"/>
  <c r="F18" i="3" l="1"/>
  <c r="C27" i="4" l="1"/>
  <c r="B27" i="4"/>
  <c r="C33" i="6" s="1"/>
  <c r="C35" i="6" s="1"/>
  <c r="C15" i="4"/>
  <c r="C117" i="2"/>
  <c r="D108" i="2"/>
  <c r="D83" i="2"/>
  <c r="C83" i="2"/>
  <c r="D79" i="2"/>
  <c r="C79" i="2"/>
  <c r="C71" i="2"/>
  <c r="C16" i="6" s="1"/>
  <c r="D58" i="2"/>
  <c r="C58" i="2"/>
  <c r="C6" i="2"/>
  <c r="D40" i="2"/>
  <c r="D46" i="2"/>
  <c r="C46" i="2"/>
  <c r="C40" i="2"/>
  <c r="C14" i="6" s="1"/>
  <c r="D24" i="2"/>
  <c r="D31" i="2"/>
  <c r="C31" i="2"/>
  <c r="C24" i="2"/>
  <c r="D22" i="2"/>
  <c r="C22" i="2"/>
  <c r="D12" i="2"/>
  <c r="C12" i="2"/>
  <c r="E16" i="3"/>
  <c r="E15" i="3" s="1"/>
  <c r="E14" i="3" s="1"/>
  <c r="D16" i="3"/>
  <c r="D15" i="3" s="1"/>
  <c r="E46" i="3"/>
  <c r="E45" i="3" s="1"/>
  <c r="E7" i="3"/>
  <c r="F33" i="3"/>
  <c r="F8" i="3"/>
  <c r="F47" i="3"/>
  <c r="F17" i="3"/>
  <c r="D14" i="3" l="1"/>
  <c r="F15" i="3"/>
  <c r="B6" i="4"/>
  <c r="B30" i="4" s="1"/>
  <c r="G7" i="3"/>
  <c r="G6" i="3" s="1"/>
  <c r="C6" i="4"/>
  <c r="C30" i="4" s="1"/>
  <c r="D19" i="2"/>
  <c r="D48" i="2"/>
  <c r="D103" i="2"/>
  <c r="D71" i="2"/>
  <c r="F50" i="3"/>
  <c r="C48" i="2"/>
  <c r="C15" i="6" s="1"/>
  <c r="C103" i="2"/>
  <c r="C17" i="6" s="1"/>
  <c r="C19" i="2"/>
  <c r="C12" i="6" s="1"/>
  <c r="F16" i="3"/>
  <c r="F30" i="3"/>
  <c r="C10" i="6" l="1"/>
  <c r="F14" i="3"/>
  <c r="C23" i="6" s="1"/>
  <c r="D6" i="2"/>
  <c r="G30" i="3"/>
  <c r="G29" i="3" s="1"/>
  <c r="G16" i="3"/>
  <c r="G15" i="3" s="1"/>
  <c r="G14" i="3" s="1"/>
  <c r="F7" i="3" l="1"/>
  <c r="F46" i="3"/>
  <c r="F45" i="3" s="1"/>
  <c r="C26" i="6" s="1"/>
  <c r="C22" i="6" s="1"/>
  <c r="C28" i="6" s="1"/>
  <c r="E6" i="3"/>
  <c r="D6" i="3" l="1"/>
  <c r="F6" i="3" s="1"/>
</calcChain>
</file>

<file path=xl/sharedStrings.xml><?xml version="1.0" encoding="utf-8"?>
<sst xmlns="http://schemas.openxmlformats.org/spreadsheetml/2006/main" count="328" uniqueCount="199">
  <si>
    <t>eurodes</t>
  </si>
  <si>
    <t>Kaupade ja teenuste müük</t>
  </si>
  <si>
    <t>Üldised valitsussektori teenused</t>
  </si>
  <si>
    <t>Majandus</t>
  </si>
  <si>
    <t>Keskkonnakaitse</t>
  </si>
  <si>
    <t>Haridus</t>
  </si>
  <si>
    <t>Sotsiaalne kaitse</t>
  </si>
  <si>
    <t>INVESTEERIMISTEGEVUSE TULUD</t>
  </si>
  <si>
    <t>Põhivara soetuseks saadav sihtfinantseerimine</t>
  </si>
  <si>
    <t>INVESTEERIMISTEGEVUSE KULUD</t>
  </si>
  <si>
    <t>T U L U B A A S</t>
  </si>
  <si>
    <t>sh avatud 
KOFS §26
alusel</t>
  </si>
  <si>
    <t xml:space="preserve">PÕHITEGEVUSE TULUD </t>
  </si>
  <si>
    <t>Saadavad toetused</t>
  </si>
  <si>
    <t>LIKVIIDSETE VARADE MUUTUS</t>
  </si>
  <si>
    <t>Raha ja pangakontode saldo muutus</t>
  </si>
  <si>
    <t xml:space="preserve">LINNA TULUBAAS  </t>
  </si>
  <si>
    <t>tegevusala 
kood</t>
  </si>
  <si>
    <t>tegevusala nimetus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</si>
  <si>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</si>
  <si>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</si>
  <si>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</si>
  <si>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</si>
  <si>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</si>
  <si>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 xml:space="preserve">     muud tegevuskulud</t>
  </si>
  <si>
    <t>01112</t>
  </si>
  <si>
    <t>Linnavalitsus, sh:</t>
  </si>
  <si>
    <t>04</t>
  </si>
  <si>
    <t>Majandus, sh:</t>
  </si>
  <si>
    <t>04210</t>
  </si>
  <si>
    <t>Maakorraldus, sh:</t>
  </si>
  <si>
    <t>04510</t>
  </si>
  <si>
    <t>Linna teed ja tänavad, sh:</t>
  </si>
  <si>
    <t>04740</t>
  </si>
  <si>
    <t>Üldmajanduslikud arendusprojektid, sh:</t>
  </si>
  <si>
    <t xml:space="preserve">     antavad toetused</t>
  </si>
  <si>
    <t>05</t>
  </si>
  <si>
    <t>Keskkonnakaitse, sh:</t>
  </si>
  <si>
    <t>06</t>
  </si>
  <si>
    <t>Elamu- ja kommunaakmajandus, sh:</t>
  </si>
  <si>
    <t>06605</t>
  </si>
  <si>
    <t>Muu elamu- ja kommunaalmajandus, sh:</t>
  </si>
  <si>
    <t>08</t>
  </si>
  <si>
    <t>Vaba aeg ja kultuur, sh:</t>
  </si>
  <si>
    <t>08109</t>
  </si>
  <si>
    <t>08201</t>
  </si>
  <si>
    <t>Raamatukogud, sh:</t>
  </si>
  <si>
    <t>08203</t>
  </si>
  <si>
    <t>Muuseumid, sh: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</si>
  <si>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</si>
  <si>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</si>
  <si>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</si>
  <si>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</si>
  <si>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</si>
  <si>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</si>
  <si>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</si>
  <si>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</si>
  <si>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</si>
  <si>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</si>
  <si>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</si>
  <si>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</si>
  <si>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09221</t>
  </si>
  <si>
    <t>Täiskasvanute gümnaasiumide kaudsed kulud, sh:</t>
  </si>
  <si>
    <t>09222</t>
  </si>
  <si>
    <t>09601</t>
  </si>
  <si>
    <t>Koolitoit, sh:</t>
  </si>
  <si>
    <t>09609</t>
  </si>
  <si>
    <t>Hariduse abiteenused, sh</t>
  </si>
  <si>
    <t>Muu puuetega inimeste sotsiaalne kaitse</t>
  </si>
  <si>
    <t>Eakate sotsiaalhoolekande asutused, sh:</t>
  </si>
  <si>
    <t>Muu perede ja laste sotsiaalne kaitse, sh:</t>
  </si>
  <si>
    <t>Riskirühmade sotsiaalhoolekande asutused, sh:</t>
  </si>
  <si>
    <t>Finantseerimisallikad</t>
  </si>
  <si>
    <t>Kokku</t>
  </si>
  <si>
    <t>sh avatud KOFS § 26 alusel</t>
  </si>
  <si>
    <t>linn</t>
  </si>
  <si>
    <t>toetused</t>
  </si>
  <si>
    <t>Investeerimistegevuse kulud  kokku</t>
  </si>
  <si>
    <t>Põhivara soetus</t>
  </si>
  <si>
    <t>PVS</t>
  </si>
  <si>
    <t>Põhivara soetuseks antav sihtfinantseerimine</t>
  </si>
  <si>
    <t>ASF</t>
  </si>
  <si>
    <t>Investeerimistegevuse kulud objektide ja finantseerimisallikate lõikes</t>
  </si>
  <si>
    <t>Tegevusala ja investeerimisobjekti nimetus</t>
  </si>
  <si>
    <t>KOKKU</t>
  </si>
  <si>
    <t xml:space="preserve">   Linna teed, tänavad, sillad</t>
  </si>
  <si>
    <t>Tänavate rekonstrueerimine ja ehitus</t>
  </si>
  <si>
    <t xml:space="preserve">  Muu majandus</t>
  </si>
  <si>
    <t>Elamu ja kommunaalmajandus</t>
  </si>
  <si>
    <t xml:space="preserve">   Elamumajanduse arendamine</t>
  </si>
  <si>
    <t>Vabaaeg ja kultuur</t>
  </si>
  <si>
    <t>klassif</t>
  </si>
  <si>
    <t>Muud tegevustulud</t>
  </si>
  <si>
    <t>Muud eespool nimetamata tulud</t>
  </si>
  <si>
    <t xml:space="preserve">   Muinsuskaitse</t>
  </si>
  <si>
    <t xml:space="preserve">Linnale kuuluvate korterite remont </t>
  </si>
  <si>
    <t xml:space="preserve">   Tänavavalgustus</t>
  </si>
  <si>
    <t xml:space="preserve">   Puhkepargid</t>
  </si>
  <si>
    <t>04900</t>
  </si>
  <si>
    <t>Muu majandus, sh:</t>
  </si>
  <si>
    <t>Liikluskorraldus, sh:</t>
  </si>
  <si>
    <t>Maksud</t>
  </si>
  <si>
    <t>Füüsilise isiku tulumaks</t>
  </si>
  <si>
    <t>Muu eakate sotsiaalne kaitse</t>
  </si>
  <si>
    <t>Lasteaedade rekonstrueerimine</t>
  </si>
  <si>
    <t xml:space="preserve">   Koolieelsed lasteasutused (09110)</t>
  </si>
  <si>
    <t>Tulud sotsiaalabialasest tegevusest</t>
  </si>
  <si>
    <t>09602</t>
  </si>
  <si>
    <t>Öömaja, sh:</t>
  </si>
  <si>
    <t>Tulud haridusalasest tegevusest</t>
  </si>
  <si>
    <t>1551</t>
  </si>
  <si>
    <t xml:space="preserve">  Põhikoolid (09212) - 
põhikoolide rekonstrueerimine, sh:</t>
  </si>
  <si>
    <t xml:space="preserve">   Noorte huviharidus ja huvitegevus (09510) </t>
  </si>
  <si>
    <t>01600</t>
  </si>
  <si>
    <t>Ühistegevuskulud</t>
  </si>
  <si>
    <t>04512</t>
  </si>
  <si>
    <t>Transpordikorraldus, sh:</t>
  </si>
  <si>
    <t>Noorte huviharidus ja huvitegevus</t>
  </si>
  <si>
    <t>09510</t>
  </si>
  <si>
    <t>06100</t>
  </si>
  <si>
    <t>Elamumajanduse arendamine, sh:</t>
  </si>
  <si>
    <t>06400</t>
  </si>
  <si>
    <t>Tänavavalgustus</t>
  </si>
  <si>
    <t>08207</t>
  </si>
  <si>
    <t>Muinsuskaitse</t>
  </si>
  <si>
    <t>08102</t>
  </si>
  <si>
    <t>Spordibaasid, sh:</t>
  </si>
  <si>
    <t>Vaba aja üritused, sh:</t>
  </si>
  <si>
    <t>09800</t>
  </si>
  <si>
    <t>Muu haridus, sh</t>
  </si>
  <si>
    <t>08103</t>
  </si>
  <si>
    <t>Puhkepargid, sh:</t>
  </si>
  <si>
    <t>Muu sotsiaalne kaitse</t>
  </si>
  <si>
    <t>Saadav sihtfinantseerimine tegevuskuludeks</t>
  </si>
  <si>
    <t>1552</t>
  </si>
  <si>
    <t>L. Koidula ja J.V. Jannseni monumendi rajamine</t>
  </si>
  <si>
    <t>Munitsipaalmaja Tüve 9 eelprojekti koostamine</t>
  </si>
  <si>
    <t xml:space="preserve">Nisu tn rekonstrueerimine koostöös Elektrileviga </t>
  </si>
  <si>
    <t>Lasteaed Maarjamõisa (Puusepa 10)</t>
  </si>
  <si>
    <t>Variku Kool (Aianduse 4)</t>
  </si>
  <si>
    <t>Tamme Kool (Tamme pst 24a)</t>
  </si>
  <si>
    <t>Tartu I Muusikakoolile tiibklaveri soetamine</t>
  </si>
  <si>
    <t>Kutseõppe kulud, sh:</t>
  </si>
  <si>
    <t>Asenduskodud, sh:</t>
  </si>
  <si>
    <t xml:space="preserve">   Muu haridus (09800)</t>
  </si>
  <si>
    <t xml:space="preserve">   Kutseharidus (09300)</t>
  </si>
  <si>
    <t xml:space="preserve">Linnale kuuluvate elamute remont </t>
  </si>
  <si>
    <t>Põllu tn 11a hoone rekonstrueerimine ja Kopli 1 võrgukaabeldustööd</t>
  </si>
  <si>
    <t>Tartu linna 2018. a II lisaeelarve PÕHITEGEVUSE KULUD</t>
  </si>
  <si>
    <t>õppeotstarbelise inventari soetamine</t>
  </si>
  <si>
    <t>Idamaise kabeli katuse restaureerimine</t>
  </si>
  <si>
    <t>Tartu Laululava vana katlamaja rekonstrueerimise projekteerimine</t>
  </si>
  <si>
    <t>Rahvakultuur, sh:</t>
  </si>
  <si>
    <t>Taseme alusel mittemääratletav haridus</t>
  </si>
  <si>
    <t>09500</t>
  </si>
  <si>
    <t>Teede ja tänavate sulgemise maks</t>
  </si>
  <si>
    <t>Tulud keskkonnakaitsealasest tegevusest</t>
  </si>
  <si>
    <t>Üür ja rent</t>
  </si>
  <si>
    <t>08202</t>
  </si>
  <si>
    <t>05101</t>
  </si>
  <si>
    <t>Avalike alade puhastus</t>
  </si>
  <si>
    <t>01330</t>
  </si>
  <si>
    <t>Muud üldised teenused</t>
  </si>
  <si>
    <t>PÕHITEGEVUSE TULUD</t>
  </si>
  <si>
    <t>Saadavad toetused jooksvateks kuludeks</t>
  </si>
  <si>
    <t>PÕHITEGEVUSE KULUD</t>
  </si>
  <si>
    <t>Elamu- ja kommunaalmajandus</t>
  </si>
  <si>
    <t>Vaba aeg ja kultuur</t>
  </si>
  <si>
    <t>EELARVE TULEM (ülejääk (+), puudujääk (-))</t>
  </si>
  <si>
    <t>LIKVIIDSETE VARADE MUUTUS
suurenemine (+), vähenemine (-)</t>
  </si>
  <si>
    <t>EELARVE KOGUMAHT</t>
  </si>
  <si>
    <t>TARTU LINNA 2018. a II LISAEELARVE
 I LISAEELARVE</t>
  </si>
  <si>
    <t>FINANTSEERIMISTEGEVUS</t>
  </si>
  <si>
    <t>Laenukohustuste võtmine (+)</t>
  </si>
  <si>
    <t>Võru tn (Sadama raudtee-Väike-Tähe)</t>
  </si>
  <si>
    <t>Tehase tn (Tähe-Võru)</t>
  </si>
  <si>
    <t xml:space="preserve">Kaupmehe tn </t>
  </si>
  <si>
    <t>Tamme pst kõnniteed (Tamme Kool ja Tõrukese lasteaed)</t>
  </si>
  <si>
    <t>Narva mnt (Fortuuna-Ujula)</t>
  </si>
  <si>
    <t xml:space="preserve">Turu T55 tehnovõrgud </t>
  </si>
  <si>
    <t>Marja tn pikenduse kergliiklussilla projekteerimine</t>
  </si>
  <si>
    <t>Narva mnt (Puiestee-linna piir) ülekate</t>
  </si>
  <si>
    <t>Mitteeluhoone Kuperjanovi 9 ost ja rekonstrueerimise eelprojekt</t>
  </si>
  <si>
    <t>192 langenu monumendi renoveerimine</t>
  </si>
  <si>
    <t xml:space="preserve">   Muu vabaaeg ja kultuur</t>
  </si>
  <si>
    <t>Lodjakoja ehitamine</t>
  </si>
  <si>
    <t>Lasteaedade rühmade remondid</t>
  </si>
  <si>
    <t>Raatuse Kool /Raatuse 88a)</t>
  </si>
  <si>
    <t>Vanemuise tn 33/35 hoonestusõiguse tagasiostmine</t>
  </si>
  <si>
    <t xml:space="preserve">   Hariduse abiteenused (09609)</t>
  </si>
  <si>
    <t>Ettekirjutuste täitmine</t>
  </si>
  <si>
    <r>
      <rPr>
        <b/>
        <sz val="11"/>
        <rFont val="Times New Roman"/>
        <family val="1"/>
        <charset val="186"/>
      </rPr>
      <t>Kohustuste võtmine</t>
    </r>
    <r>
      <rPr>
        <sz val="11"/>
        <rFont val="Times New Roman"/>
        <family val="1"/>
        <charset val="186"/>
      </rPr>
      <t xml:space="preserve"> - võlakirjade emiteerimine</t>
    </r>
  </si>
  <si>
    <t xml:space="preserve">Saadav tegevustoetus </t>
  </si>
  <si>
    <t>Ülejõe pargi valgustuse rekonstrueerimine</t>
  </si>
  <si>
    <t>Valgustusliinide rekonstrueerimine</t>
  </si>
  <si>
    <t>Haridusasutuste territooriumide korrashoid</t>
  </si>
  <si>
    <t>FINANTSEERIMISTEGEVUSE TULUD</t>
  </si>
  <si>
    <t>Tartu linna 2018. a II lisaeelarve
 INVESTEERIMISTEGEVUSE KULUD</t>
  </si>
  <si>
    <t>Tartu linna 2018. a II lisaeelarve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</si>
</sst>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name val="Arial"/>
      <family val="2"/>
    </font>
    <font>
      <b/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1" fillId="0" borderId="0" xfId="0" applyFont="1" applyFill="1" applyAlignment="1"/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0" fontId="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3" fontId="8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49" fontId="9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3" fontId="12" fillId="0" borderId="2" xfId="0" applyNumberFormat="1" applyFont="1" applyFill="1" applyBorder="1"/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64" fontId="1" fillId="0" borderId="0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6" fillId="0" borderId="0" xfId="0" applyFont="1"/>
    <xf numFmtId="49" fontId="15" fillId="0" borderId="2" xfId="0" applyNumberFormat="1" applyFont="1" applyFill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10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3" fontId="16" fillId="0" borderId="0" xfId="0" applyNumberFormat="1" applyFont="1"/>
    <xf numFmtId="0" fontId="17" fillId="0" borderId="0" xfId="0" applyFont="1"/>
    <xf numFmtId="49" fontId="1" fillId="0" borderId="2" xfId="0" applyNumberFormat="1" applyFont="1" applyFill="1" applyBorder="1" applyAlignment="1">
      <alignment horizontal="left" wrapText="1"/>
    </xf>
    <xf numFmtId="3" fontId="18" fillId="0" borderId="2" xfId="0" applyNumberFormat="1" applyFont="1" applyFill="1" applyBorder="1"/>
    <xf numFmtId="0" fontId="18" fillId="0" borderId="0" xfId="0" applyFont="1" applyFill="1"/>
    <xf numFmtId="0" fontId="1" fillId="0" borderId="2" xfId="0" applyFont="1" applyFill="1" applyBorder="1" applyAlignment="1">
      <alignment horizontal="right" wrapText="1"/>
    </xf>
    <xf numFmtId="0" fontId="19" fillId="0" borderId="0" xfId="0" applyFont="1"/>
    <xf numFmtId="0" fontId="1" fillId="0" borderId="1" xfId="0" applyFont="1" applyBorder="1" applyAlignment="1">
      <alignment horizontal="center"/>
    </xf>
    <xf numFmtId="3" fontId="20" fillId="0" borderId="0" xfId="0" applyNumberFormat="1" applyFont="1"/>
    <xf numFmtId="3" fontId="21" fillId="0" borderId="2" xfId="0" applyNumberFormat="1" applyFont="1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workbookViewId="0">
      <selection activeCell="D23" sqref="D23"/>
    </sheetView>
  </sheetViews>
  <sheetFormatPr defaultRowHeight="15" x14ac:dyDescent="0.25"/>
  <cols>
    <col min="2" max="2" width="46.28515625" customWidth="1"/>
    <col min="3" max="3" width="12.7109375" customWidth="1"/>
  </cols>
  <sheetData>
    <row r="1" spans="2:3" ht="15" customHeight="1" x14ac:dyDescent="0.25">
      <c r="B1" s="91" t="s">
        <v>171</v>
      </c>
      <c r="C1" s="92"/>
    </row>
    <row r="2" spans="2:3" x14ac:dyDescent="0.25">
      <c r="B2" s="1"/>
      <c r="C2" s="1"/>
    </row>
    <row r="3" spans="2:3" x14ac:dyDescent="0.25">
      <c r="B3" s="2"/>
      <c r="C3" s="87" t="s">
        <v>0</v>
      </c>
    </row>
    <row r="4" spans="2:3" x14ac:dyDescent="0.25">
      <c r="B4" s="3" t="s">
        <v>163</v>
      </c>
      <c r="C4" s="4">
        <f>SUM(C5:C8)</f>
        <v>3156368</v>
      </c>
    </row>
    <row r="5" spans="2:3" x14ac:dyDescent="0.25">
      <c r="B5" s="2" t="s">
        <v>101</v>
      </c>
      <c r="C5" s="5">
        <f>SUM('Lisa 2'!B7)</f>
        <v>1625000</v>
      </c>
    </row>
    <row r="6" spans="2:3" x14ac:dyDescent="0.25">
      <c r="B6" s="2" t="s">
        <v>1</v>
      </c>
      <c r="C6" s="5">
        <f>'Lisa 2'!B10</f>
        <v>69954</v>
      </c>
    </row>
    <row r="7" spans="2:3" x14ac:dyDescent="0.25">
      <c r="B7" s="2" t="s">
        <v>164</v>
      </c>
      <c r="C7" s="5">
        <f>SUM('Lisa 2'!B15)</f>
        <v>1449282</v>
      </c>
    </row>
    <row r="8" spans="2:3" x14ac:dyDescent="0.25">
      <c r="B8" s="2" t="s">
        <v>92</v>
      </c>
      <c r="C8" s="5">
        <f>SUM('Lisa 2'!B18)</f>
        <v>12132</v>
      </c>
    </row>
    <row r="9" spans="2:3" x14ac:dyDescent="0.25">
      <c r="B9" s="2"/>
      <c r="C9" s="5"/>
    </row>
    <row r="10" spans="2:3" x14ac:dyDescent="0.25">
      <c r="B10" s="3" t="s">
        <v>165</v>
      </c>
      <c r="C10" s="4">
        <f>SUM(C11:C17)</f>
        <v>2195348</v>
      </c>
    </row>
    <row r="11" spans="2:3" x14ac:dyDescent="0.25">
      <c r="B11" s="2" t="s">
        <v>2</v>
      </c>
      <c r="C11" s="5">
        <f>'Lisa 3'!C9</f>
        <v>161672</v>
      </c>
    </row>
    <row r="12" spans="2:3" x14ac:dyDescent="0.25">
      <c r="B12" s="2" t="s">
        <v>3</v>
      </c>
      <c r="C12" s="5">
        <f>SUM('Lisa 3'!C19)</f>
        <v>230325</v>
      </c>
    </row>
    <row r="13" spans="2:3" x14ac:dyDescent="0.25">
      <c r="B13" s="2" t="s">
        <v>4</v>
      </c>
      <c r="C13" s="5">
        <f>'Lisa 3'!C36</f>
        <v>300000</v>
      </c>
    </row>
    <row r="14" spans="2:3" x14ac:dyDescent="0.25">
      <c r="B14" s="2" t="s">
        <v>166</v>
      </c>
      <c r="C14" s="5">
        <f>SUM('Lisa 3'!C40)</f>
        <v>5499</v>
      </c>
    </row>
    <row r="15" spans="2:3" x14ac:dyDescent="0.25">
      <c r="B15" s="2" t="s">
        <v>167</v>
      </c>
      <c r="C15" s="5">
        <f>'Lisa 3'!C48</f>
        <v>128404</v>
      </c>
    </row>
    <row r="16" spans="2:3" x14ac:dyDescent="0.25">
      <c r="B16" s="2" t="s">
        <v>5</v>
      </c>
      <c r="C16" s="5">
        <f>'Lisa 3'!C71</f>
        <v>1375215</v>
      </c>
    </row>
    <row r="17" spans="2:3" x14ac:dyDescent="0.25">
      <c r="B17" s="2" t="s">
        <v>6</v>
      </c>
      <c r="C17" s="5">
        <f>SUM('Lisa 3'!C103)</f>
        <v>-5767</v>
      </c>
    </row>
    <row r="18" spans="2:3" x14ac:dyDescent="0.25">
      <c r="B18" s="2"/>
      <c r="C18" s="5"/>
    </row>
    <row r="19" spans="2:3" x14ac:dyDescent="0.25">
      <c r="B19" s="3" t="s">
        <v>7</v>
      </c>
      <c r="C19" s="4">
        <f>SUM(C20:C20)</f>
        <v>-282304</v>
      </c>
    </row>
    <row r="20" spans="2:3" x14ac:dyDescent="0.25">
      <c r="B20" s="6" t="s">
        <v>8</v>
      </c>
      <c r="C20" s="5">
        <f>'Lisa 2'!B22</f>
        <v>-282304</v>
      </c>
    </row>
    <row r="21" spans="2:3" x14ac:dyDescent="0.25">
      <c r="B21" s="2"/>
      <c r="C21" s="5"/>
    </row>
    <row r="22" spans="2:3" x14ac:dyDescent="0.25">
      <c r="B22" s="3" t="s">
        <v>9</v>
      </c>
      <c r="C22" s="4">
        <f>SUM(C23:C26)</f>
        <v>3706060</v>
      </c>
    </row>
    <row r="23" spans="2:3" x14ac:dyDescent="0.25">
      <c r="B23" s="2" t="s">
        <v>3</v>
      </c>
      <c r="C23" s="5">
        <f>'Lisa 4'!F14</f>
        <v>-595500</v>
      </c>
    </row>
    <row r="24" spans="2:3" x14ac:dyDescent="0.25">
      <c r="B24" s="2" t="s">
        <v>166</v>
      </c>
      <c r="C24" s="5">
        <f>'Lisa 4'!F29</f>
        <v>159000</v>
      </c>
    </row>
    <row r="25" spans="2:3" x14ac:dyDescent="0.25">
      <c r="B25" s="2" t="s">
        <v>167</v>
      </c>
      <c r="C25" s="5">
        <f>'Lisa 4'!F38</f>
        <v>-433304</v>
      </c>
    </row>
    <row r="26" spans="2:3" x14ac:dyDescent="0.25">
      <c r="B26" s="2" t="s">
        <v>5</v>
      </c>
      <c r="C26" s="5">
        <f>'Lisa 4'!F45</f>
        <v>4575864</v>
      </c>
    </row>
    <row r="27" spans="2:3" x14ac:dyDescent="0.25">
      <c r="B27" s="2"/>
      <c r="C27" s="5"/>
    </row>
    <row r="28" spans="2:3" ht="29.25" x14ac:dyDescent="0.25">
      <c r="B28" s="7" t="s">
        <v>168</v>
      </c>
      <c r="C28" s="4">
        <f>C4-C10+C19-C22</f>
        <v>-3027344</v>
      </c>
    </row>
    <row r="29" spans="2:3" x14ac:dyDescent="0.25">
      <c r="B29" s="2"/>
      <c r="C29" s="4"/>
    </row>
    <row r="30" spans="2:3" x14ac:dyDescent="0.25">
      <c r="B30" s="3" t="s">
        <v>172</v>
      </c>
      <c r="C30" s="4">
        <f>SUM(C31)</f>
        <v>2776000</v>
      </c>
    </row>
    <row r="31" spans="2:3" x14ac:dyDescent="0.25">
      <c r="B31" s="2" t="s">
        <v>173</v>
      </c>
      <c r="C31" s="5">
        <f>'Lisa 2'!B25</f>
        <v>2776000</v>
      </c>
    </row>
    <row r="32" spans="2:3" x14ac:dyDescent="0.25">
      <c r="B32" s="2"/>
      <c r="C32" s="4"/>
    </row>
    <row r="33" spans="2:3" ht="29.25" x14ac:dyDescent="0.25">
      <c r="B33" s="7" t="s">
        <v>169</v>
      </c>
      <c r="C33" s="4">
        <f>SUM('Lisa 2'!B27)*-1</f>
        <v>-251344</v>
      </c>
    </row>
    <row r="34" spans="2:3" x14ac:dyDescent="0.25">
      <c r="B34" s="2"/>
      <c r="C34" s="5"/>
    </row>
    <row r="35" spans="2:3" x14ac:dyDescent="0.25">
      <c r="B35" s="3" t="s">
        <v>170</v>
      </c>
      <c r="C35" s="4">
        <f>C4+C19-C33+C31</f>
        <v>5901408</v>
      </c>
    </row>
    <row r="36" spans="2:3" x14ac:dyDescent="0.25">
      <c r="C36" s="88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1
Tartu Linnavolikogu  .... 10. 2018. a
määruse 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E2" sqref="E1:O1048576"/>
    </sheetView>
  </sheetViews>
  <sheetFormatPr defaultRowHeight="14.25" x14ac:dyDescent="0.2"/>
  <cols>
    <col min="1" max="1" width="44.85546875" style="8" customWidth="1"/>
    <col min="2" max="2" width="14.7109375" style="8" customWidth="1"/>
    <col min="3" max="3" width="11.140625" style="8" customWidth="1"/>
    <col min="4" max="16384" width="9.140625" style="8"/>
  </cols>
  <sheetData>
    <row r="1" spans="1:4" ht="15" x14ac:dyDescent="0.25">
      <c r="A1" s="92" t="s">
        <v>198</v>
      </c>
      <c r="B1" s="92"/>
      <c r="C1" s="93"/>
      <c r="D1" s="107"/>
    </row>
    <row r="2" spans="1:4" ht="15" x14ac:dyDescent="0.25">
      <c r="A2" s="92" t="s">
        <v>10</v>
      </c>
      <c r="B2" s="92"/>
      <c r="C2" s="93"/>
      <c r="D2" s="105"/>
    </row>
    <row r="3" spans="1:4" ht="15" x14ac:dyDescent="0.25">
      <c r="A3" s="81"/>
      <c r="B3" s="9"/>
      <c r="D3" s="106"/>
    </row>
    <row r="4" spans="1:4" ht="15" x14ac:dyDescent="0.25">
      <c r="B4" s="9"/>
    </row>
    <row r="5" spans="1:4" ht="38.25" x14ac:dyDescent="0.2">
      <c r="A5" s="10"/>
      <c r="B5" s="11" t="s">
        <v>0</v>
      </c>
      <c r="C5" s="15" t="s">
        <v>11</v>
      </c>
    </row>
    <row r="6" spans="1:4" ht="19.5" customHeight="1" x14ac:dyDescent="0.2">
      <c r="A6" s="3" t="s">
        <v>12</v>
      </c>
      <c r="B6" s="4">
        <f>SUM(B7,B10,B15,B18)</f>
        <v>3156368</v>
      </c>
      <c r="C6" s="4">
        <f>SUM(C7,C10,C15,C18)</f>
        <v>1185264</v>
      </c>
    </row>
    <row r="7" spans="1:4" x14ac:dyDescent="0.2">
      <c r="A7" s="3" t="s">
        <v>101</v>
      </c>
      <c r="B7" s="4">
        <f>SUM(B8:B9)</f>
        <v>1625000</v>
      </c>
      <c r="C7" s="4">
        <f>SUM(C8:C9)</f>
        <v>0</v>
      </c>
    </row>
    <row r="8" spans="1:4" ht="15" x14ac:dyDescent="0.25">
      <c r="A8" s="2" t="s">
        <v>102</v>
      </c>
      <c r="B8" s="5">
        <v>1575000</v>
      </c>
      <c r="C8" s="5">
        <v>0</v>
      </c>
    </row>
    <row r="9" spans="1:4" ht="15" x14ac:dyDescent="0.25">
      <c r="A9" s="2" t="s">
        <v>155</v>
      </c>
      <c r="B9" s="5">
        <v>50000</v>
      </c>
      <c r="C9" s="5">
        <v>0</v>
      </c>
    </row>
    <row r="10" spans="1:4" x14ac:dyDescent="0.2">
      <c r="A10" s="3" t="s">
        <v>1</v>
      </c>
      <c r="B10" s="4">
        <f>SUM(B11:B14)</f>
        <v>69954</v>
      </c>
      <c r="C10" s="4">
        <f>SUM(C11:C14)</f>
        <v>0</v>
      </c>
    </row>
    <row r="11" spans="1:4" ht="15" x14ac:dyDescent="0.25">
      <c r="A11" s="12" t="s">
        <v>109</v>
      </c>
      <c r="B11" s="5">
        <v>-26346</v>
      </c>
      <c r="C11" s="5">
        <v>0</v>
      </c>
    </row>
    <row r="12" spans="1:4" ht="15" x14ac:dyDescent="0.25">
      <c r="A12" s="12" t="s">
        <v>106</v>
      </c>
      <c r="B12" s="5">
        <v>-11000</v>
      </c>
      <c r="C12" s="5">
        <v>0</v>
      </c>
    </row>
    <row r="13" spans="1:4" ht="15" x14ac:dyDescent="0.25">
      <c r="A13" s="12" t="s">
        <v>156</v>
      </c>
      <c r="B13" s="5">
        <v>9000</v>
      </c>
      <c r="C13" s="5">
        <v>0</v>
      </c>
      <c r="D13" s="73"/>
    </row>
    <row r="14" spans="1:4" ht="15" x14ac:dyDescent="0.25">
      <c r="A14" s="12" t="s">
        <v>157</v>
      </c>
      <c r="B14" s="5">
        <v>98300</v>
      </c>
      <c r="C14" s="5">
        <v>0</v>
      </c>
    </row>
    <row r="15" spans="1:4" x14ac:dyDescent="0.2">
      <c r="A15" s="3" t="s">
        <v>13</v>
      </c>
      <c r="B15" s="4">
        <f>SUM(B16:B17)</f>
        <v>1449282</v>
      </c>
      <c r="C15" s="4">
        <f>SUM(C16:C17)</f>
        <v>1176804</v>
      </c>
      <c r="D15" s="90"/>
    </row>
    <row r="16" spans="1:4" ht="15" x14ac:dyDescent="0.25">
      <c r="A16" s="12" t="s">
        <v>133</v>
      </c>
      <c r="B16" s="5">
        <v>647864</v>
      </c>
      <c r="C16" s="5">
        <v>647864</v>
      </c>
      <c r="D16" s="80"/>
    </row>
    <row r="17" spans="1:4" ht="15" x14ac:dyDescent="0.25">
      <c r="A17" s="12" t="s">
        <v>192</v>
      </c>
      <c r="B17" s="5">
        <v>801418</v>
      </c>
      <c r="C17" s="5">
        <v>528940</v>
      </c>
      <c r="D17" s="80"/>
    </row>
    <row r="18" spans="1:4" x14ac:dyDescent="0.2">
      <c r="A18" s="7" t="s">
        <v>92</v>
      </c>
      <c r="B18" s="4">
        <f>SUM(B19)</f>
        <v>12132</v>
      </c>
      <c r="C18" s="4">
        <f>SUM(C19)</f>
        <v>8460</v>
      </c>
      <c r="D18" s="80"/>
    </row>
    <row r="19" spans="1:4" ht="15" x14ac:dyDescent="0.25">
      <c r="A19" s="12" t="s">
        <v>93</v>
      </c>
      <c r="B19" s="5">
        <v>12132</v>
      </c>
      <c r="C19" s="5">
        <v>8460</v>
      </c>
      <c r="D19" s="80"/>
    </row>
    <row r="20" spans="1:4" ht="15" x14ac:dyDescent="0.25">
      <c r="A20" s="12"/>
      <c r="B20" s="4"/>
      <c r="C20" s="4"/>
      <c r="D20" s="80"/>
    </row>
    <row r="21" spans="1:4" ht="18" customHeight="1" x14ac:dyDescent="0.2">
      <c r="A21" s="3" t="s">
        <v>7</v>
      </c>
      <c r="B21" s="4">
        <f>SUM(B22:B22)</f>
        <v>-282304</v>
      </c>
      <c r="C21" s="4">
        <f>SUM(C22:C22)</f>
        <v>29696</v>
      </c>
      <c r="D21" s="80"/>
    </row>
    <row r="22" spans="1:4" ht="15" x14ac:dyDescent="0.25">
      <c r="A22" s="6" t="s">
        <v>8</v>
      </c>
      <c r="B22" s="5">
        <v>-282304</v>
      </c>
      <c r="C22" s="5">
        <v>29696</v>
      </c>
      <c r="D22" s="80"/>
    </row>
    <row r="23" spans="1:4" ht="15" x14ac:dyDescent="0.25">
      <c r="A23" s="13"/>
      <c r="B23" s="5"/>
      <c r="C23" s="4"/>
      <c r="D23" s="80"/>
    </row>
    <row r="24" spans="1:4" x14ac:dyDescent="0.2">
      <c r="A24" s="3" t="s">
        <v>196</v>
      </c>
      <c r="B24" s="4">
        <f>SUM(B25)</f>
        <v>2776000</v>
      </c>
      <c r="C24" s="4">
        <f>SUM(C25)</f>
        <v>0</v>
      </c>
      <c r="D24" s="80"/>
    </row>
    <row r="25" spans="1:4" ht="15" x14ac:dyDescent="0.25">
      <c r="A25" s="12" t="s">
        <v>191</v>
      </c>
      <c r="B25" s="5">
        <v>2776000</v>
      </c>
      <c r="C25" s="5">
        <v>0</v>
      </c>
      <c r="D25" s="80"/>
    </row>
    <row r="26" spans="1:4" ht="15" x14ac:dyDescent="0.25">
      <c r="A26" s="13"/>
      <c r="B26" s="5"/>
      <c r="C26" s="4"/>
      <c r="D26" s="80"/>
    </row>
    <row r="27" spans="1:4" x14ac:dyDescent="0.2">
      <c r="A27" s="3" t="s">
        <v>14</v>
      </c>
      <c r="B27" s="4">
        <f>SUM(B28)</f>
        <v>251344</v>
      </c>
      <c r="C27" s="4">
        <f>SUM(C28)</f>
        <v>251344</v>
      </c>
      <c r="D27" s="73"/>
    </row>
    <row r="28" spans="1:4" ht="15" x14ac:dyDescent="0.25">
      <c r="A28" s="12" t="s">
        <v>15</v>
      </c>
      <c r="B28" s="5">
        <v>251344</v>
      </c>
      <c r="C28" s="5">
        <v>251344</v>
      </c>
      <c r="D28" s="73"/>
    </row>
    <row r="29" spans="1:4" ht="15" x14ac:dyDescent="0.25">
      <c r="A29" s="2"/>
      <c r="B29" s="4"/>
      <c r="C29" s="4"/>
      <c r="D29" s="73"/>
    </row>
    <row r="30" spans="1:4" x14ac:dyDescent="0.2">
      <c r="A30" s="3" t="s">
        <v>16</v>
      </c>
      <c r="B30" s="4">
        <f>SUM(B6,B21)+B27+B24</f>
        <v>5901408</v>
      </c>
      <c r="C30" s="4">
        <f>SUM(C6,C21)+C27</f>
        <v>1466304</v>
      </c>
      <c r="D30" s="73"/>
    </row>
    <row r="31" spans="1:4" ht="15" x14ac:dyDescent="0.25">
      <c r="A31" s="14"/>
      <c r="B31" s="14"/>
      <c r="D31" s="73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2
Tartu Linnavolikogu ... 10. 2018. a 
määruse nr juurde</oddHeader>
    <oddFooter xml:space="preserve">&amp;C&amp;P+1
</oddFooter>
    <firstFooter>&amp;C&amp;P-9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topLeftCell="A16" workbookViewId="0">
      <selection activeCell="A27" sqref="A26:XFD27"/>
    </sheetView>
  </sheetViews>
  <sheetFormatPr defaultRowHeight="15" x14ac:dyDescent="0.25"/>
  <cols>
    <col min="1" max="1" width="9.85546875" style="16" customWidth="1"/>
    <col min="2" max="2" width="44.7109375" style="1" bestFit="1" customWidth="1"/>
    <col min="3" max="3" width="12.7109375" style="24" customWidth="1"/>
    <col min="4" max="4" width="14" style="1" customWidth="1"/>
    <col min="5" max="16384" width="9.140625" style="1"/>
  </cols>
  <sheetData>
    <row r="1" spans="1:4" x14ac:dyDescent="0.25">
      <c r="A1" s="94"/>
      <c r="B1" s="93"/>
      <c r="C1" s="93"/>
      <c r="D1" s="93"/>
    </row>
    <row r="2" spans="1:4" x14ac:dyDescent="0.25">
      <c r="A2" s="76"/>
      <c r="B2" s="75"/>
      <c r="C2" s="75"/>
      <c r="D2" s="75"/>
    </row>
    <row r="3" spans="1:4" x14ac:dyDescent="0.25">
      <c r="B3" s="92" t="s">
        <v>148</v>
      </c>
      <c r="C3" s="92"/>
    </row>
    <row r="4" spans="1:4" x14ac:dyDescent="0.25">
      <c r="C4" s="9"/>
    </row>
    <row r="5" spans="1:4" ht="38.25" x14ac:dyDescent="0.25">
      <c r="A5" s="17" t="s">
        <v>17</v>
      </c>
      <c r="B5" s="10" t="s">
        <v>18</v>
      </c>
      <c r="C5" s="11" t="s">
        <v>0</v>
      </c>
      <c r="D5" s="15" t="s">
        <v>11</v>
      </c>
    </row>
    <row r="6" spans="1:4" x14ac:dyDescent="0.25">
      <c r="A6" s="18"/>
      <c r="B6" s="3" t="s">
        <v>19</v>
      </c>
      <c r="C6" s="19">
        <f>SUM(C7:C8)</f>
        <v>2195348</v>
      </c>
      <c r="D6" s="19">
        <f>SUM(D7:D8)</f>
        <v>1296608</v>
      </c>
    </row>
    <row r="7" spans="1:4" x14ac:dyDescent="0.25">
      <c r="A7" s="18"/>
      <c r="B7" s="3" t="s">
        <v>20</v>
      </c>
      <c r="C7" s="19">
        <f>SUM(C10,C20,C49,C72,C104)</f>
        <v>177641</v>
      </c>
      <c r="D7" s="19">
        <f>SUM(D20,D49,D72,D104)</f>
        <v>152535</v>
      </c>
    </row>
    <row r="8" spans="1:4" x14ac:dyDescent="0.25">
      <c r="A8" s="18"/>
      <c r="B8" s="3" t="s">
        <v>21</v>
      </c>
      <c r="C8" s="19">
        <f>SUM(C11,C21,C37,C41,C50,C73,C105)</f>
        <v>2017707</v>
      </c>
      <c r="D8" s="19">
        <f>SUM(D11,D21,D37,D41,D50,D73,D105)</f>
        <v>1144073</v>
      </c>
    </row>
    <row r="9" spans="1:4" x14ac:dyDescent="0.25">
      <c r="A9" s="20" t="s">
        <v>22</v>
      </c>
      <c r="B9" s="3" t="s">
        <v>23</v>
      </c>
      <c r="C9" s="19">
        <f>SUM(C10:C11)</f>
        <v>161672</v>
      </c>
      <c r="D9" s="19">
        <f>SUM(D10:D11)</f>
        <v>200</v>
      </c>
    </row>
    <row r="10" spans="1:4" x14ac:dyDescent="0.25">
      <c r="A10" s="20"/>
      <c r="B10" s="3" t="s">
        <v>20</v>
      </c>
      <c r="C10" s="19">
        <f>SUM(C17)</f>
        <v>10106</v>
      </c>
      <c r="D10" s="19">
        <f>SUM(D17)</f>
        <v>0</v>
      </c>
    </row>
    <row r="11" spans="1:4" x14ac:dyDescent="0.25">
      <c r="A11" s="18"/>
      <c r="B11" s="3" t="s">
        <v>21</v>
      </c>
      <c r="C11" s="19">
        <f>SUM(C13,C15,C18)</f>
        <v>151566</v>
      </c>
      <c r="D11" s="19">
        <f>SUM(D13,D15,D18)</f>
        <v>200</v>
      </c>
    </row>
    <row r="12" spans="1:4" x14ac:dyDescent="0.25">
      <c r="A12" s="21" t="s">
        <v>25</v>
      </c>
      <c r="B12" s="2" t="s">
        <v>26</v>
      </c>
      <c r="C12" s="22">
        <f>SUM(C13)</f>
        <v>65566</v>
      </c>
      <c r="D12" s="22">
        <f>SUM(D13)</f>
        <v>200</v>
      </c>
    </row>
    <row r="13" spans="1:4" x14ac:dyDescent="0.25">
      <c r="A13" s="18"/>
      <c r="B13" s="2" t="s">
        <v>24</v>
      </c>
      <c r="C13" s="22">
        <f>200+65366</f>
        <v>65566</v>
      </c>
      <c r="D13" s="22">
        <v>200</v>
      </c>
    </row>
    <row r="14" spans="1:4" x14ac:dyDescent="0.25">
      <c r="A14" s="21" t="s">
        <v>161</v>
      </c>
      <c r="B14" s="2" t="s">
        <v>162</v>
      </c>
      <c r="C14" s="22">
        <f>SUM(C15:C15)</f>
        <v>-8000</v>
      </c>
      <c r="D14" s="22">
        <f>SUM(D15:D15)</f>
        <v>0</v>
      </c>
    </row>
    <row r="15" spans="1:4" x14ac:dyDescent="0.25">
      <c r="A15" s="18"/>
      <c r="B15" s="2" t="s">
        <v>24</v>
      </c>
      <c r="C15" s="22">
        <v>-8000</v>
      </c>
      <c r="D15" s="22">
        <v>0</v>
      </c>
    </row>
    <row r="16" spans="1:4" x14ac:dyDescent="0.25">
      <c r="A16" s="21" t="s">
        <v>113</v>
      </c>
      <c r="B16" s="2" t="s">
        <v>114</v>
      </c>
      <c r="C16" s="22">
        <f>SUM(C17:C18)</f>
        <v>104106</v>
      </c>
      <c r="D16" s="22">
        <f>SUM(D17:D18)</f>
        <v>0</v>
      </c>
    </row>
    <row r="17" spans="1:4" x14ac:dyDescent="0.25">
      <c r="A17" s="21"/>
      <c r="B17" s="2" t="s">
        <v>35</v>
      </c>
      <c r="C17" s="22">
        <v>10106</v>
      </c>
      <c r="D17" s="22">
        <v>0</v>
      </c>
    </row>
    <row r="18" spans="1:4" x14ac:dyDescent="0.25">
      <c r="A18" s="18"/>
      <c r="B18" s="2" t="s">
        <v>24</v>
      </c>
      <c r="C18" s="22">
        <v>94000</v>
      </c>
      <c r="D18" s="22">
        <v>0</v>
      </c>
    </row>
    <row r="19" spans="1:4" x14ac:dyDescent="0.25">
      <c r="A19" s="20" t="s">
        <v>27</v>
      </c>
      <c r="B19" s="3" t="s">
        <v>28</v>
      </c>
      <c r="C19" s="19">
        <f>SUM(C20:C21)</f>
        <v>230325</v>
      </c>
      <c r="D19" s="19">
        <f>SUM(D20:D21)</f>
        <v>82318</v>
      </c>
    </row>
    <row r="20" spans="1:4" x14ac:dyDescent="0.25">
      <c r="A20" s="20"/>
      <c r="B20" s="3" t="s">
        <v>20</v>
      </c>
      <c r="C20" s="19">
        <f>SUM(C29,C32)</f>
        <v>9000</v>
      </c>
      <c r="D20" s="19">
        <f>SUM(D29,D32)</f>
        <v>9000</v>
      </c>
    </row>
    <row r="21" spans="1:4" x14ac:dyDescent="0.25">
      <c r="A21" s="18"/>
      <c r="B21" s="3" t="s">
        <v>21</v>
      </c>
      <c r="C21" s="19">
        <f>SUM(C23,C27,C30,C33,C25,C35)</f>
        <v>221325</v>
      </c>
      <c r="D21" s="19">
        <f>SUM(D23,D27,D30,D33,D25,D35)</f>
        <v>73318</v>
      </c>
    </row>
    <row r="22" spans="1:4" x14ac:dyDescent="0.25">
      <c r="A22" s="21" t="s">
        <v>29</v>
      </c>
      <c r="B22" s="2" t="s">
        <v>30</v>
      </c>
      <c r="C22" s="22">
        <f>SUM(C23)</f>
        <v>2679</v>
      </c>
      <c r="D22" s="22">
        <f>SUM(D23)</f>
        <v>2679</v>
      </c>
    </row>
    <row r="23" spans="1:4" x14ac:dyDescent="0.25">
      <c r="A23" s="18"/>
      <c r="B23" s="2" t="s">
        <v>24</v>
      </c>
      <c r="C23" s="22">
        <v>2679</v>
      </c>
      <c r="D23" s="22">
        <v>2679</v>
      </c>
    </row>
    <row r="24" spans="1:4" x14ac:dyDescent="0.25">
      <c r="A24" s="21" t="s">
        <v>31</v>
      </c>
      <c r="B24" s="2" t="s">
        <v>32</v>
      </c>
      <c r="C24" s="22">
        <f>SUM(C25)</f>
        <v>16000</v>
      </c>
      <c r="D24" s="22">
        <f>SUM(D25)</f>
        <v>0</v>
      </c>
    </row>
    <row r="25" spans="1:4" x14ac:dyDescent="0.25">
      <c r="A25" s="18"/>
      <c r="B25" s="2" t="s">
        <v>24</v>
      </c>
      <c r="C25" s="22">
        <v>16000</v>
      </c>
      <c r="D25" s="22">
        <v>0</v>
      </c>
    </row>
    <row r="26" spans="1:4" hidden="1" x14ac:dyDescent="0.25">
      <c r="A26" s="21" t="s">
        <v>31</v>
      </c>
      <c r="B26" s="2" t="s">
        <v>100</v>
      </c>
      <c r="C26" s="22">
        <f>SUM(C27)</f>
        <v>0</v>
      </c>
      <c r="D26" s="22">
        <f>SUM(D27)</f>
        <v>0</v>
      </c>
    </row>
    <row r="27" spans="1:4" hidden="1" x14ac:dyDescent="0.25">
      <c r="A27" s="18"/>
      <c r="B27" s="2" t="s">
        <v>24</v>
      </c>
      <c r="C27" s="22">
        <v>0</v>
      </c>
      <c r="D27" s="22">
        <v>0</v>
      </c>
    </row>
    <row r="28" spans="1:4" x14ac:dyDescent="0.25">
      <c r="A28" s="21" t="s">
        <v>115</v>
      </c>
      <c r="B28" s="2" t="s">
        <v>116</v>
      </c>
      <c r="C28" s="22">
        <f>SUM(C29:C30)</f>
        <v>96600</v>
      </c>
      <c r="D28" s="22">
        <f>SUM(D29:D30)</f>
        <v>26600</v>
      </c>
    </row>
    <row r="29" spans="1:4" x14ac:dyDescent="0.25">
      <c r="A29" s="21"/>
      <c r="B29" s="2" t="s">
        <v>35</v>
      </c>
      <c r="C29" s="22">
        <v>9000</v>
      </c>
      <c r="D29" s="22">
        <v>9000</v>
      </c>
    </row>
    <row r="30" spans="1:4" x14ac:dyDescent="0.25">
      <c r="A30" s="18"/>
      <c r="B30" s="2" t="s">
        <v>24</v>
      </c>
      <c r="C30" s="22">
        <v>87600</v>
      </c>
      <c r="D30" s="22">
        <v>17600</v>
      </c>
    </row>
    <row r="31" spans="1:4" x14ac:dyDescent="0.25">
      <c r="A31" s="21" t="s">
        <v>33</v>
      </c>
      <c r="B31" s="2" t="s">
        <v>34</v>
      </c>
      <c r="C31" s="22">
        <f>SUM(C32:C33)</f>
        <v>21059</v>
      </c>
      <c r="D31" s="22">
        <f>SUM(D32:D33)</f>
        <v>21059</v>
      </c>
    </row>
    <row r="32" spans="1:4" hidden="1" x14ac:dyDescent="0.25">
      <c r="A32" s="21"/>
      <c r="B32" s="2" t="s">
        <v>35</v>
      </c>
      <c r="C32" s="22">
        <v>0</v>
      </c>
      <c r="D32" s="22">
        <v>0</v>
      </c>
    </row>
    <row r="33" spans="1:4" x14ac:dyDescent="0.25">
      <c r="A33" s="18"/>
      <c r="B33" s="2" t="s">
        <v>24</v>
      </c>
      <c r="C33" s="22">
        <v>21059</v>
      </c>
      <c r="D33" s="22">
        <v>21059</v>
      </c>
    </row>
    <row r="34" spans="1:4" x14ac:dyDescent="0.25">
      <c r="A34" s="21" t="s">
        <v>98</v>
      </c>
      <c r="B34" s="2" t="s">
        <v>99</v>
      </c>
      <c r="C34" s="22">
        <f>SUM(C35:C35)</f>
        <v>93987</v>
      </c>
      <c r="D34" s="22">
        <f>SUM(D35:D35)</f>
        <v>31980</v>
      </c>
    </row>
    <row r="35" spans="1:4" x14ac:dyDescent="0.25">
      <c r="A35" s="18"/>
      <c r="B35" s="2" t="s">
        <v>24</v>
      </c>
      <c r="C35" s="22">
        <v>93987</v>
      </c>
      <c r="D35" s="22">
        <v>31980</v>
      </c>
    </row>
    <row r="36" spans="1:4" x14ac:dyDescent="0.25">
      <c r="A36" s="20" t="s">
        <v>36</v>
      </c>
      <c r="B36" s="3" t="s">
        <v>37</v>
      </c>
      <c r="C36" s="19">
        <f>SUM(C37:C37)</f>
        <v>300000</v>
      </c>
      <c r="D36" s="19">
        <f>SUM(D37:D37)</f>
        <v>0</v>
      </c>
    </row>
    <row r="37" spans="1:4" x14ac:dyDescent="0.25">
      <c r="A37" s="23"/>
      <c r="B37" s="3" t="s">
        <v>21</v>
      </c>
      <c r="C37" s="19">
        <f>SUM(C39)</f>
        <v>300000</v>
      </c>
      <c r="D37" s="19">
        <f>SUM(D39)</f>
        <v>0</v>
      </c>
    </row>
    <row r="38" spans="1:4" x14ac:dyDescent="0.25">
      <c r="A38" s="20" t="s">
        <v>159</v>
      </c>
      <c r="B38" s="2" t="s">
        <v>160</v>
      </c>
      <c r="C38" s="22">
        <f>SUM(C39)</f>
        <v>300000</v>
      </c>
      <c r="D38" s="22">
        <f>SUM(D39)</f>
        <v>0</v>
      </c>
    </row>
    <row r="39" spans="1:4" x14ac:dyDescent="0.25">
      <c r="A39" s="23"/>
      <c r="B39" s="2" t="s">
        <v>24</v>
      </c>
      <c r="C39" s="22">
        <v>300000</v>
      </c>
      <c r="D39" s="22">
        <v>0</v>
      </c>
    </row>
    <row r="40" spans="1:4" x14ac:dyDescent="0.25">
      <c r="A40" s="20" t="s">
        <v>38</v>
      </c>
      <c r="B40" s="3" t="s">
        <v>39</v>
      </c>
      <c r="C40" s="19">
        <f>SUM(C41)</f>
        <v>5499</v>
      </c>
      <c r="D40" s="19">
        <f>SUM(D41)</f>
        <v>5499</v>
      </c>
    </row>
    <row r="41" spans="1:4" x14ac:dyDescent="0.25">
      <c r="A41" s="18"/>
      <c r="B41" s="3" t="s">
        <v>21</v>
      </c>
      <c r="C41" s="19">
        <f>SUM(C47,C43,C45)</f>
        <v>5499</v>
      </c>
      <c r="D41" s="19">
        <f>SUM(D47,D43,D45)</f>
        <v>5499</v>
      </c>
    </row>
    <row r="42" spans="1:4" x14ac:dyDescent="0.25">
      <c r="A42" s="21" t="s">
        <v>119</v>
      </c>
      <c r="B42" s="2" t="s">
        <v>120</v>
      </c>
      <c r="C42" s="22">
        <f>SUM(C43)</f>
        <v>0</v>
      </c>
      <c r="D42" s="22">
        <f>SUM(D43)</f>
        <v>0</v>
      </c>
    </row>
    <row r="43" spans="1:4" x14ac:dyDescent="0.25">
      <c r="A43" s="18"/>
      <c r="B43" s="2" t="s">
        <v>24</v>
      </c>
      <c r="C43" s="22">
        <v>0</v>
      </c>
      <c r="D43" s="22">
        <v>0</v>
      </c>
    </row>
    <row r="44" spans="1:4" x14ac:dyDescent="0.25">
      <c r="A44" s="21" t="s">
        <v>121</v>
      </c>
      <c r="B44" s="2" t="s">
        <v>122</v>
      </c>
      <c r="C44" s="22">
        <f>SUM(C45)</f>
        <v>5380</v>
      </c>
      <c r="D44" s="22">
        <f>SUM(D45)</f>
        <v>5380</v>
      </c>
    </row>
    <row r="45" spans="1:4" x14ac:dyDescent="0.25">
      <c r="A45" s="18"/>
      <c r="B45" s="2" t="s">
        <v>24</v>
      </c>
      <c r="C45" s="22">
        <v>5380</v>
      </c>
      <c r="D45" s="22">
        <v>5380</v>
      </c>
    </row>
    <row r="46" spans="1:4" x14ac:dyDescent="0.25">
      <c r="A46" s="21" t="s">
        <v>40</v>
      </c>
      <c r="B46" s="2" t="s">
        <v>41</v>
      </c>
      <c r="C46" s="22">
        <f>SUM(C47)</f>
        <v>119</v>
      </c>
      <c r="D46" s="22">
        <f>SUM(D47)</f>
        <v>119</v>
      </c>
    </row>
    <row r="47" spans="1:4" x14ac:dyDescent="0.25">
      <c r="A47" s="18"/>
      <c r="B47" s="2" t="s">
        <v>24</v>
      </c>
      <c r="C47" s="22">
        <v>119</v>
      </c>
      <c r="D47" s="22">
        <v>119</v>
      </c>
    </row>
    <row r="48" spans="1:4" x14ac:dyDescent="0.25">
      <c r="A48" s="20" t="s">
        <v>42</v>
      </c>
      <c r="B48" s="3" t="s">
        <v>43</v>
      </c>
      <c r="C48" s="19">
        <f>SUM(C49:C50)</f>
        <v>128404</v>
      </c>
      <c r="D48" s="19">
        <f>SUM(D49:D50)</f>
        <v>68502</v>
      </c>
    </row>
    <row r="49" spans="1:4" x14ac:dyDescent="0.25">
      <c r="A49" s="18"/>
      <c r="B49" s="3" t="s">
        <v>20</v>
      </c>
      <c r="C49" s="19">
        <f>SUM(C52,C54,C56,C61,C64,C69)</f>
        <v>3000</v>
      </c>
      <c r="D49" s="19">
        <f>SUM(D52,D54,D56,D61,D64,D69)</f>
        <v>0</v>
      </c>
    </row>
    <row r="50" spans="1:4" x14ac:dyDescent="0.25">
      <c r="A50" s="18"/>
      <c r="B50" s="3" t="s">
        <v>21</v>
      </c>
      <c r="C50" s="19">
        <f>SUM(C57,C59,C62,C65,C67,C70)</f>
        <v>125404</v>
      </c>
      <c r="D50" s="19">
        <f>SUM(D57,D59,D62,D65,D67,D70)</f>
        <v>68502</v>
      </c>
    </row>
    <row r="51" spans="1:4" x14ac:dyDescent="0.25">
      <c r="A51" s="21" t="s">
        <v>125</v>
      </c>
      <c r="B51" s="2" t="s">
        <v>126</v>
      </c>
      <c r="C51" s="22">
        <f>SUM(C52)</f>
        <v>3000</v>
      </c>
      <c r="D51" s="22">
        <f>SUM(D52)</f>
        <v>0</v>
      </c>
    </row>
    <row r="52" spans="1:4" x14ac:dyDescent="0.25">
      <c r="A52" s="18"/>
      <c r="B52" s="2" t="s">
        <v>35</v>
      </c>
      <c r="C52" s="22">
        <v>3000</v>
      </c>
      <c r="D52" s="22">
        <v>0</v>
      </c>
    </row>
    <row r="53" spans="1:4" hidden="1" x14ac:dyDescent="0.25">
      <c r="A53" s="21" t="s">
        <v>130</v>
      </c>
      <c r="B53" s="2" t="s">
        <v>131</v>
      </c>
      <c r="C53" s="22">
        <f>SUM(C54)</f>
        <v>0</v>
      </c>
      <c r="D53" s="22">
        <f>SUM(D54)</f>
        <v>0</v>
      </c>
    </row>
    <row r="54" spans="1:4" hidden="1" x14ac:dyDescent="0.25">
      <c r="A54" s="18"/>
      <c r="B54" s="2" t="s">
        <v>35</v>
      </c>
      <c r="C54" s="22"/>
      <c r="D54" s="22"/>
    </row>
    <row r="55" spans="1:4" x14ac:dyDescent="0.25">
      <c r="A55" s="21" t="s">
        <v>44</v>
      </c>
      <c r="B55" s="2" t="s">
        <v>127</v>
      </c>
      <c r="C55" s="22">
        <f>SUM(C56:C57)</f>
        <v>17400</v>
      </c>
      <c r="D55" s="22">
        <f>SUM(D56:D57)</f>
        <v>0</v>
      </c>
    </row>
    <row r="56" spans="1:4" hidden="1" x14ac:dyDescent="0.25">
      <c r="A56" s="18"/>
      <c r="B56" s="2" t="s">
        <v>35</v>
      </c>
      <c r="C56" s="22"/>
      <c r="D56" s="22"/>
    </row>
    <row r="57" spans="1:4" x14ac:dyDescent="0.25">
      <c r="A57" s="18"/>
      <c r="B57" s="2" t="s">
        <v>24</v>
      </c>
      <c r="C57" s="22">
        <v>17400</v>
      </c>
      <c r="D57" s="22">
        <v>0</v>
      </c>
    </row>
    <row r="58" spans="1:4" x14ac:dyDescent="0.25">
      <c r="A58" s="21" t="s">
        <v>45</v>
      </c>
      <c r="B58" s="2" t="s">
        <v>46</v>
      </c>
      <c r="C58" s="22">
        <f>SUM(C59)</f>
        <v>18257</v>
      </c>
      <c r="D58" s="22">
        <f>SUM(D59)</f>
        <v>18257</v>
      </c>
    </row>
    <row r="59" spans="1:4" x14ac:dyDescent="0.25">
      <c r="A59" s="18"/>
      <c r="B59" s="2" t="s">
        <v>24</v>
      </c>
      <c r="C59" s="22">
        <v>18257</v>
      </c>
      <c r="D59" s="22">
        <v>18257</v>
      </c>
    </row>
    <row r="60" spans="1:4" x14ac:dyDescent="0.25">
      <c r="A60" s="21" t="s">
        <v>158</v>
      </c>
      <c r="B60" s="2" t="s">
        <v>152</v>
      </c>
      <c r="C60" s="22">
        <f>SUM(C61:C62)</f>
        <v>42426</v>
      </c>
      <c r="D60" s="22">
        <f>SUM(D61:D62)</f>
        <v>16924</v>
      </c>
    </row>
    <row r="61" spans="1:4" hidden="1" x14ac:dyDescent="0.25">
      <c r="A61" s="18"/>
      <c r="B61" s="2" t="s">
        <v>35</v>
      </c>
      <c r="C61" s="22"/>
      <c r="D61" s="22"/>
    </row>
    <row r="62" spans="1:4" x14ac:dyDescent="0.25">
      <c r="A62" s="18"/>
      <c r="B62" s="2" t="s">
        <v>24</v>
      </c>
      <c r="C62" s="22">
        <v>42426</v>
      </c>
      <c r="D62" s="22">
        <v>16924</v>
      </c>
    </row>
    <row r="63" spans="1:4" x14ac:dyDescent="0.25">
      <c r="A63" s="21" t="s">
        <v>47</v>
      </c>
      <c r="B63" s="2" t="s">
        <v>48</v>
      </c>
      <c r="C63" s="22">
        <f>SUM(C64:C65)</f>
        <v>31063</v>
      </c>
      <c r="D63" s="22">
        <f>SUM(D64:D65)</f>
        <v>31063</v>
      </c>
    </row>
    <row r="64" spans="1:4" hidden="1" x14ac:dyDescent="0.25">
      <c r="A64" s="21"/>
      <c r="B64" s="2" t="s">
        <v>35</v>
      </c>
      <c r="C64" s="22"/>
      <c r="D64" s="22"/>
    </row>
    <row r="65" spans="1:4" x14ac:dyDescent="0.25">
      <c r="A65" s="18"/>
      <c r="B65" s="2" t="s">
        <v>24</v>
      </c>
      <c r="C65" s="22">
        <v>31063</v>
      </c>
      <c r="D65" s="22">
        <v>31063</v>
      </c>
    </row>
    <row r="66" spans="1:4" x14ac:dyDescent="0.25">
      <c r="A66" s="21" t="s">
        <v>123</v>
      </c>
      <c r="B66" s="2" t="s">
        <v>124</v>
      </c>
      <c r="C66" s="22">
        <f>SUM(C67:C67)</f>
        <v>1460</v>
      </c>
      <c r="D66" s="22">
        <f>SUM(D67:D67)</f>
        <v>1460</v>
      </c>
    </row>
    <row r="67" spans="1:4" x14ac:dyDescent="0.25">
      <c r="A67" s="18"/>
      <c r="B67" s="2" t="s">
        <v>24</v>
      </c>
      <c r="C67" s="22">
        <v>1460</v>
      </c>
      <c r="D67" s="22">
        <v>1460</v>
      </c>
    </row>
    <row r="68" spans="1:4" x14ac:dyDescent="0.25">
      <c r="A68" s="21" t="s">
        <v>49</v>
      </c>
      <c r="B68" s="2" t="s">
        <v>50</v>
      </c>
      <c r="C68" s="22">
        <f>SUM(C69:C70)</f>
        <v>14798</v>
      </c>
      <c r="D68" s="22">
        <f>SUM(D69:D70)</f>
        <v>798</v>
      </c>
    </row>
    <row r="69" spans="1:4" hidden="1" x14ac:dyDescent="0.25">
      <c r="A69" s="21"/>
      <c r="B69" s="2" t="s">
        <v>35</v>
      </c>
      <c r="C69" s="22"/>
      <c r="D69" s="22"/>
    </row>
    <row r="70" spans="1:4" x14ac:dyDescent="0.25">
      <c r="A70" s="18"/>
      <c r="B70" s="2" t="s">
        <v>24</v>
      </c>
      <c r="C70" s="22">
        <v>14798</v>
      </c>
      <c r="D70" s="22">
        <v>798</v>
      </c>
    </row>
    <row r="71" spans="1:4" x14ac:dyDescent="0.25">
      <c r="A71" s="20" t="s">
        <v>51</v>
      </c>
      <c r="B71" s="3" t="s">
        <v>52</v>
      </c>
      <c r="C71" s="19">
        <f>SUM(C72:C73)</f>
        <v>1375215</v>
      </c>
      <c r="D71" s="19">
        <f>SUM(D72:D73)</f>
        <v>1131089</v>
      </c>
    </row>
    <row r="72" spans="1:4" x14ac:dyDescent="0.25">
      <c r="A72" s="20"/>
      <c r="B72" s="3" t="s">
        <v>20</v>
      </c>
      <c r="C72" s="19">
        <f>SUM(C99,C77,C86,C91,C94)</f>
        <v>165535</v>
      </c>
      <c r="D72" s="19">
        <f>SUM(D99,D77,D86,D91,D94)</f>
        <v>143535</v>
      </c>
    </row>
    <row r="73" spans="1:4" x14ac:dyDescent="0.25">
      <c r="A73" s="18"/>
      <c r="B73" s="3" t="s">
        <v>21</v>
      </c>
      <c r="C73" s="19">
        <f>SUM(C75,C78,C80,C82,C84,C87,C89,C92,C95,C97,C100,C102)</f>
        <v>1209680</v>
      </c>
      <c r="D73" s="19">
        <f>SUM(D75,D78,D80,D82,D84,D87,D89,D92,D95,D97,D100,D102)</f>
        <v>987554</v>
      </c>
    </row>
    <row r="74" spans="1:4" x14ac:dyDescent="0.25">
      <c r="A74" s="21" t="s">
        <v>53</v>
      </c>
      <c r="B74" s="2" t="s">
        <v>54</v>
      </c>
      <c r="C74" s="22">
        <f>SUM(C75:C75)</f>
        <v>16885</v>
      </c>
      <c r="D74" s="22">
        <f>SUM(D75:D75)</f>
        <v>63885</v>
      </c>
    </row>
    <row r="75" spans="1:4" x14ac:dyDescent="0.25">
      <c r="A75" s="18"/>
      <c r="B75" s="2" t="s">
        <v>24</v>
      </c>
      <c r="C75" s="22">
        <v>16885</v>
      </c>
      <c r="D75" s="22">
        <v>63885</v>
      </c>
    </row>
    <row r="76" spans="1:4" x14ac:dyDescent="0.25">
      <c r="A76" s="21" t="s">
        <v>55</v>
      </c>
      <c r="B76" s="2" t="s">
        <v>56</v>
      </c>
      <c r="C76" s="22">
        <f>SUM(C77:C78)</f>
        <v>268161</v>
      </c>
      <c r="D76" s="22">
        <f>SUM(D77:D78)</f>
        <v>160219</v>
      </c>
    </row>
    <row r="77" spans="1:4" x14ac:dyDescent="0.25">
      <c r="A77" s="21"/>
      <c r="B77" s="2" t="s">
        <v>35</v>
      </c>
      <c r="C77" s="22">
        <v>16499</v>
      </c>
      <c r="D77" s="22">
        <v>16499</v>
      </c>
    </row>
    <row r="78" spans="1:4" x14ac:dyDescent="0.25">
      <c r="A78" s="18"/>
      <c r="B78" s="2" t="s">
        <v>24</v>
      </c>
      <c r="C78" s="22">
        <v>251662</v>
      </c>
      <c r="D78" s="22">
        <v>143720</v>
      </c>
    </row>
    <row r="79" spans="1:4" x14ac:dyDescent="0.25">
      <c r="A79" s="21" t="s">
        <v>57</v>
      </c>
      <c r="B79" s="2" t="s">
        <v>58</v>
      </c>
      <c r="C79" s="22">
        <f>SUM(C80)</f>
        <v>68025</v>
      </c>
      <c r="D79" s="22">
        <f>SUM(D80)</f>
        <v>52211</v>
      </c>
    </row>
    <row r="80" spans="1:4" x14ac:dyDescent="0.25">
      <c r="A80" s="18"/>
      <c r="B80" s="2" t="s">
        <v>24</v>
      </c>
      <c r="C80" s="22">
        <v>68025</v>
      </c>
      <c r="D80" s="22">
        <v>52211</v>
      </c>
    </row>
    <row r="81" spans="1:4" x14ac:dyDescent="0.25">
      <c r="A81" s="21" t="s">
        <v>59</v>
      </c>
      <c r="B81" s="2" t="s">
        <v>60</v>
      </c>
      <c r="C81" s="22">
        <f>SUM(C82:C82)</f>
        <v>35641</v>
      </c>
      <c r="D81" s="22">
        <f>SUM(D82:D82)</f>
        <v>27641</v>
      </c>
    </row>
    <row r="82" spans="1:4" x14ac:dyDescent="0.25">
      <c r="A82" s="18"/>
      <c r="B82" s="2" t="s">
        <v>24</v>
      </c>
      <c r="C82" s="22">
        <v>35641</v>
      </c>
      <c r="D82" s="22">
        <v>27641</v>
      </c>
    </row>
    <row r="83" spans="1:4" x14ac:dyDescent="0.25">
      <c r="A83" s="21" t="s">
        <v>61</v>
      </c>
      <c r="B83" s="2" t="s">
        <v>62</v>
      </c>
      <c r="C83" s="22">
        <f>SUM(C84)</f>
        <v>870</v>
      </c>
      <c r="D83" s="22">
        <f>SUM(D84)</f>
        <v>0</v>
      </c>
    </row>
    <row r="84" spans="1:4" x14ac:dyDescent="0.25">
      <c r="A84" s="18"/>
      <c r="B84" s="2" t="s">
        <v>24</v>
      </c>
      <c r="C84" s="22">
        <v>870</v>
      </c>
      <c r="D84" s="22">
        <v>0</v>
      </c>
    </row>
    <row r="85" spans="1:4" x14ac:dyDescent="0.25">
      <c r="A85" s="21" t="s">
        <v>63</v>
      </c>
      <c r="B85" s="2" t="s">
        <v>142</v>
      </c>
      <c r="C85" s="22">
        <f>SUM(C86:C87)</f>
        <v>501484</v>
      </c>
      <c r="D85" s="22">
        <f>SUM(D86:D87)</f>
        <v>501484</v>
      </c>
    </row>
    <row r="86" spans="1:4" x14ac:dyDescent="0.25">
      <c r="A86" s="21"/>
      <c r="B86" s="2" t="s">
        <v>35</v>
      </c>
      <c r="C86" s="22">
        <v>130830</v>
      </c>
      <c r="D86" s="22">
        <v>130830</v>
      </c>
    </row>
    <row r="87" spans="1:4" x14ac:dyDescent="0.25">
      <c r="A87" s="18"/>
      <c r="B87" s="2" t="s">
        <v>24</v>
      </c>
      <c r="C87" s="22">
        <v>370654</v>
      </c>
      <c r="D87" s="22">
        <v>370654</v>
      </c>
    </row>
    <row r="88" spans="1:4" x14ac:dyDescent="0.25">
      <c r="A88" s="21" t="s">
        <v>154</v>
      </c>
      <c r="B88" s="2" t="s">
        <v>153</v>
      </c>
      <c r="C88" s="22">
        <f>SUM(C89)</f>
        <v>290890</v>
      </c>
      <c r="D88" s="22">
        <f>SUM(D89)</f>
        <v>290890</v>
      </c>
    </row>
    <row r="89" spans="1:4" x14ac:dyDescent="0.25">
      <c r="A89" s="18"/>
      <c r="B89" s="2" t="s">
        <v>24</v>
      </c>
      <c r="C89" s="22">
        <v>290890</v>
      </c>
      <c r="D89" s="22">
        <v>290890</v>
      </c>
    </row>
    <row r="90" spans="1:4" x14ac:dyDescent="0.25">
      <c r="A90" s="21" t="s">
        <v>118</v>
      </c>
      <c r="B90" s="2" t="s">
        <v>117</v>
      </c>
      <c r="C90" s="22">
        <f>SUM(C91:C92)</f>
        <v>28940</v>
      </c>
      <c r="D90" s="22">
        <f>SUM(D91:D92)</f>
        <v>26940</v>
      </c>
    </row>
    <row r="91" spans="1:4" x14ac:dyDescent="0.25">
      <c r="A91" s="21"/>
      <c r="B91" s="2" t="s">
        <v>35</v>
      </c>
      <c r="C91" s="22">
        <v>-20288</v>
      </c>
      <c r="D91" s="22">
        <v>-20288</v>
      </c>
    </row>
    <row r="92" spans="1:4" x14ac:dyDescent="0.25">
      <c r="A92" s="18"/>
      <c r="B92" s="2" t="s">
        <v>24</v>
      </c>
      <c r="C92" s="22">
        <v>49228</v>
      </c>
      <c r="D92" s="22">
        <v>47228</v>
      </c>
    </row>
    <row r="93" spans="1:4" x14ac:dyDescent="0.25">
      <c r="A93" s="21" t="s">
        <v>64</v>
      </c>
      <c r="B93" s="2" t="s">
        <v>65</v>
      </c>
      <c r="C93" s="22">
        <f>SUM(C94:C95)</f>
        <v>19069</v>
      </c>
      <c r="D93" s="22">
        <f>SUM(D94:D95)</f>
        <v>19069</v>
      </c>
    </row>
    <row r="94" spans="1:4" x14ac:dyDescent="0.25">
      <c r="A94" s="21"/>
      <c r="B94" s="2" t="s">
        <v>35</v>
      </c>
      <c r="C94" s="22">
        <v>16494</v>
      </c>
      <c r="D94" s="22">
        <v>16494</v>
      </c>
    </row>
    <row r="95" spans="1:4" x14ac:dyDescent="0.25">
      <c r="A95" s="18"/>
      <c r="B95" s="2" t="s">
        <v>24</v>
      </c>
      <c r="C95" s="22">
        <v>2575</v>
      </c>
      <c r="D95" s="22">
        <v>2575</v>
      </c>
    </row>
    <row r="96" spans="1:4" x14ac:dyDescent="0.25">
      <c r="A96" s="21" t="s">
        <v>107</v>
      </c>
      <c r="B96" s="2" t="s">
        <v>108</v>
      </c>
      <c r="C96" s="22">
        <f>SUM(C97:C97)</f>
        <v>-11250</v>
      </c>
      <c r="D96" s="22">
        <f>SUM(D97:D97)</f>
        <v>-11250</v>
      </c>
    </row>
    <row r="97" spans="1:4" x14ac:dyDescent="0.25">
      <c r="A97" s="18"/>
      <c r="B97" s="2" t="s">
        <v>24</v>
      </c>
      <c r="C97" s="22">
        <v>-11250</v>
      </c>
      <c r="D97" s="22">
        <v>-11250</v>
      </c>
    </row>
    <row r="98" spans="1:4" x14ac:dyDescent="0.25">
      <c r="A98" s="21" t="s">
        <v>66</v>
      </c>
      <c r="B98" s="2" t="s">
        <v>67</v>
      </c>
      <c r="C98" s="22">
        <f>SUM(C99:C100)</f>
        <v>46500</v>
      </c>
      <c r="D98" s="22">
        <f>SUM(D100:D100)</f>
        <v>0</v>
      </c>
    </row>
    <row r="99" spans="1:4" x14ac:dyDescent="0.25">
      <c r="A99" s="21"/>
      <c r="B99" s="2" t="s">
        <v>35</v>
      </c>
      <c r="C99" s="22">
        <v>22000</v>
      </c>
      <c r="D99" s="22">
        <v>0</v>
      </c>
    </row>
    <row r="100" spans="1:4" x14ac:dyDescent="0.25">
      <c r="A100" s="21"/>
      <c r="B100" s="2" t="s">
        <v>24</v>
      </c>
      <c r="C100" s="22">
        <v>24500</v>
      </c>
      <c r="D100" s="22">
        <v>0</v>
      </c>
    </row>
    <row r="101" spans="1:4" x14ac:dyDescent="0.25">
      <c r="A101" s="21" t="s">
        <v>128</v>
      </c>
      <c r="B101" s="2" t="s">
        <v>129</v>
      </c>
      <c r="C101" s="22">
        <f>SUM(C102)</f>
        <v>110000</v>
      </c>
      <c r="D101" s="22">
        <f>SUM(D102)</f>
        <v>0</v>
      </c>
    </row>
    <row r="102" spans="1:4" x14ac:dyDescent="0.25">
      <c r="A102" s="18"/>
      <c r="B102" s="2" t="s">
        <v>24</v>
      </c>
      <c r="C102" s="22">
        <v>110000</v>
      </c>
      <c r="D102" s="22">
        <v>0</v>
      </c>
    </row>
    <row r="103" spans="1:4" x14ac:dyDescent="0.25">
      <c r="A103" s="23">
        <v>10</v>
      </c>
      <c r="B103" s="3" t="s">
        <v>6</v>
      </c>
      <c r="C103" s="19">
        <f>SUM(C104:C105)</f>
        <v>-5767</v>
      </c>
      <c r="D103" s="19">
        <f>SUM(D104:D105)</f>
        <v>9000</v>
      </c>
    </row>
    <row r="104" spans="1:4" x14ac:dyDescent="0.25">
      <c r="A104" s="23"/>
      <c r="B104" s="3" t="s">
        <v>20</v>
      </c>
      <c r="C104" s="19">
        <f>SUM(C107,C111,)</f>
        <v>-10000</v>
      </c>
      <c r="D104" s="19">
        <f>SUM(D107,D111,)</f>
        <v>0</v>
      </c>
    </row>
    <row r="105" spans="1:4" x14ac:dyDescent="0.25">
      <c r="A105" s="18"/>
      <c r="B105" s="3" t="s">
        <v>21</v>
      </c>
      <c r="C105" s="19">
        <f>SUM(C109,C112,C114,C116,C118,C120)</f>
        <v>4233</v>
      </c>
      <c r="D105" s="19">
        <f>SUM(D109,D112,D114,D116,D118,D120)</f>
        <v>9000</v>
      </c>
    </row>
    <row r="106" spans="1:4" x14ac:dyDescent="0.25">
      <c r="A106" s="18">
        <v>10121</v>
      </c>
      <c r="B106" s="2" t="s">
        <v>68</v>
      </c>
      <c r="C106" s="22">
        <f>SUM(C107:C107)</f>
        <v>-23200</v>
      </c>
      <c r="D106" s="22">
        <f>SUM(D107:D107)</f>
        <v>0</v>
      </c>
    </row>
    <row r="107" spans="1:4" x14ac:dyDescent="0.25">
      <c r="A107" s="18"/>
      <c r="B107" s="2" t="s">
        <v>35</v>
      </c>
      <c r="C107" s="22">
        <v>-23200</v>
      </c>
      <c r="D107" s="22">
        <v>0</v>
      </c>
    </row>
    <row r="108" spans="1:4" x14ac:dyDescent="0.25">
      <c r="A108" s="18">
        <v>10200</v>
      </c>
      <c r="B108" s="2" t="s">
        <v>69</v>
      </c>
      <c r="C108" s="22">
        <f>SUM(,C109)</f>
        <v>-24500</v>
      </c>
      <c r="D108" s="22">
        <f>SUM(D109)</f>
        <v>0</v>
      </c>
    </row>
    <row r="109" spans="1:4" x14ac:dyDescent="0.25">
      <c r="A109" s="18"/>
      <c r="B109" s="2" t="s">
        <v>24</v>
      </c>
      <c r="C109" s="22">
        <v>-24500</v>
      </c>
      <c r="D109" s="22">
        <v>0</v>
      </c>
    </row>
    <row r="110" spans="1:4" x14ac:dyDescent="0.25">
      <c r="A110" s="18">
        <v>10201</v>
      </c>
      <c r="B110" s="2" t="s">
        <v>103</v>
      </c>
      <c r="C110" s="22">
        <f>SUM(C111:C112)</f>
        <v>23200</v>
      </c>
      <c r="D110" s="22">
        <v>0</v>
      </c>
    </row>
    <row r="111" spans="1:4" x14ac:dyDescent="0.25">
      <c r="A111" s="18"/>
      <c r="B111" s="2" t="s">
        <v>35</v>
      </c>
      <c r="C111" s="22">
        <v>13200</v>
      </c>
      <c r="D111" s="22">
        <v>0</v>
      </c>
    </row>
    <row r="112" spans="1:4" x14ac:dyDescent="0.25">
      <c r="A112" s="18"/>
      <c r="B112" s="2" t="s">
        <v>24</v>
      </c>
      <c r="C112" s="22">
        <v>10000</v>
      </c>
      <c r="D112" s="22">
        <v>0</v>
      </c>
    </row>
    <row r="113" spans="1:4" x14ac:dyDescent="0.25">
      <c r="A113" s="18">
        <v>10400</v>
      </c>
      <c r="B113" s="2" t="s">
        <v>143</v>
      </c>
      <c r="C113" s="22">
        <f>SUM(C114)</f>
        <v>64478</v>
      </c>
      <c r="D113" s="22">
        <v>0</v>
      </c>
    </row>
    <row r="114" spans="1:4" x14ac:dyDescent="0.25">
      <c r="A114" s="18"/>
      <c r="B114" s="2" t="s">
        <v>24</v>
      </c>
      <c r="C114" s="22">
        <v>64478</v>
      </c>
      <c r="D114" s="22">
        <v>0</v>
      </c>
    </row>
    <row r="115" spans="1:4" x14ac:dyDescent="0.25">
      <c r="A115" s="18">
        <v>10402</v>
      </c>
      <c r="B115" s="2" t="s">
        <v>70</v>
      </c>
      <c r="C115" s="22">
        <f>SUM(C116:C116)</f>
        <v>7000</v>
      </c>
      <c r="D115" s="22">
        <v>0</v>
      </c>
    </row>
    <row r="116" spans="1:4" x14ac:dyDescent="0.25">
      <c r="A116" s="18"/>
      <c r="B116" s="2" t="s">
        <v>24</v>
      </c>
      <c r="C116" s="22">
        <v>7000</v>
      </c>
      <c r="D116" s="22">
        <v>0</v>
      </c>
    </row>
    <row r="117" spans="1:4" x14ac:dyDescent="0.25">
      <c r="A117" s="18">
        <v>10700</v>
      </c>
      <c r="B117" s="2" t="s">
        <v>71</v>
      </c>
      <c r="C117" s="22">
        <f>SUM(C118)</f>
        <v>-61745</v>
      </c>
      <c r="D117" s="22">
        <v>0</v>
      </c>
    </row>
    <row r="118" spans="1:4" x14ac:dyDescent="0.25">
      <c r="A118" s="18"/>
      <c r="B118" s="2" t="s">
        <v>24</v>
      </c>
      <c r="C118" s="22">
        <v>-61745</v>
      </c>
      <c r="D118" s="22">
        <v>0</v>
      </c>
    </row>
    <row r="119" spans="1:4" x14ac:dyDescent="0.25">
      <c r="A119" s="18">
        <v>10900</v>
      </c>
      <c r="B119" s="2" t="s">
        <v>132</v>
      </c>
      <c r="C119" s="22">
        <f>SUM(C120:C120)</f>
        <v>9000</v>
      </c>
      <c r="D119" s="22">
        <f>SUM(D120:D120)</f>
        <v>9000</v>
      </c>
    </row>
    <row r="120" spans="1:4" x14ac:dyDescent="0.25">
      <c r="A120" s="18"/>
      <c r="B120" s="2" t="s">
        <v>24</v>
      </c>
      <c r="C120" s="22">
        <v>9000</v>
      </c>
      <c r="D120" s="22">
        <v>9000</v>
      </c>
    </row>
  </sheetData>
  <mergeCells count="2">
    <mergeCell ref="A1:D1"/>
    <mergeCell ref="B3:C3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3
Tartu Linnavolikogu ... 10.2018. a 
määruse nr juurde</oddHeader>
    <oddFooter xml:space="preserve">&amp;C&amp;P+2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A2" sqref="A2:G2"/>
    </sheetView>
  </sheetViews>
  <sheetFormatPr defaultRowHeight="15" x14ac:dyDescent="0.25"/>
  <cols>
    <col min="1" max="1" width="48.42578125" style="68" customWidth="1"/>
    <col min="2" max="3" width="5.5703125" style="69" customWidth="1"/>
    <col min="4" max="4" width="11.28515625" style="70" bestFit="1" customWidth="1"/>
    <col min="5" max="5" width="11.28515625" style="25" bestFit="1" customWidth="1"/>
    <col min="6" max="6" width="11.28515625" style="25" customWidth="1"/>
    <col min="7" max="7" width="11.42578125" style="25" customWidth="1"/>
    <col min="8" max="16384" width="9.140625" style="25"/>
  </cols>
  <sheetData>
    <row r="1" spans="1:7" x14ac:dyDescent="0.25">
      <c r="A1" s="95" t="s">
        <v>197</v>
      </c>
      <c r="B1" s="96"/>
      <c r="C1" s="96"/>
      <c r="D1" s="96"/>
      <c r="E1" s="96"/>
      <c r="F1" s="96"/>
      <c r="G1" s="93"/>
    </row>
    <row r="2" spans="1:7" x14ac:dyDescent="0.25">
      <c r="A2" s="95" t="s">
        <v>9</v>
      </c>
      <c r="B2" s="93"/>
      <c r="C2" s="93"/>
      <c r="D2" s="93"/>
      <c r="E2" s="93"/>
      <c r="F2" s="93"/>
      <c r="G2" s="93"/>
    </row>
    <row r="3" spans="1:7" x14ac:dyDescent="0.25">
      <c r="A3" s="26"/>
      <c r="B3" s="27"/>
      <c r="C3" s="27"/>
      <c r="D3" s="28"/>
      <c r="F3" s="29" t="s">
        <v>0</v>
      </c>
    </row>
    <row r="4" spans="1:7" x14ac:dyDescent="0.25">
      <c r="A4" s="99"/>
      <c r="B4" s="30"/>
      <c r="C4" s="30"/>
      <c r="D4" s="101" t="s">
        <v>72</v>
      </c>
      <c r="E4" s="101"/>
      <c r="F4" s="102" t="s">
        <v>73</v>
      </c>
      <c r="G4" s="97" t="s">
        <v>74</v>
      </c>
    </row>
    <row r="5" spans="1:7" ht="31.5" customHeight="1" x14ac:dyDescent="0.25">
      <c r="A5" s="100"/>
      <c r="B5" s="31"/>
      <c r="C5" s="31"/>
      <c r="D5" s="32" t="s">
        <v>75</v>
      </c>
      <c r="E5" s="33" t="s">
        <v>76</v>
      </c>
      <c r="F5" s="102"/>
      <c r="G5" s="98"/>
    </row>
    <row r="6" spans="1:7" x14ac:dyDescent="0.25">
      <c r="A6" s="34" t="s">
        <v>77</v>
      </c>
      <c r="B6" s="35"/>
      <c r="C6" s="35"/>
      <c r="D6" s="36">
        <f>SUM(D7:D8)</f>
        <v>3848364</v>
      </c>
      <c r="E6" s="36">
        <f>SUM(E7:E8)</f>
        <v>-142304</v>
      </c>
      <c r="F6" s="37">
        <f>SUM(D6:E6)</f>
        <v>3706060</v>
      </c>
      <c r="G6" s="37">
        <f>SUM(G7:G8)</f>
        <v>169696</v>
      </c>
    </row>
    <row r="7" spans="1:7" x14ac:dyDescent="0.25">
      <c r="A7" s="38" t="s">
        <v>78</v>
      </c>
      <c r="B7" s="39" t="s">
        <v>79</v>
      </c>
      <c r="C7" s="39"/>
      <c r="D7" s="40">
        <f>SUMIF($B14:$B64,$B7,D14:D64)</f>
        <v>3848364</v>
      </c>
      <c r="E7" s="40">
        <f>SUMIF($B14:$B64,$B7,E14:E64)</f>
        <v>-142304</v>
      </c>
      <c r="F7" s="40">
        <f>SUMIF($B14:$B64,$B7,F14:F64)</f>
        <v>3706060</v>
      </c>
      <c r="G7" s="40">
        <f>SUMIF($B14:$B64,$B7,G14:G64)</f>
        <v>169696</v>
      </c>
    </row>
    <row r="8" spans="1:7" x14ac:dyDescent="0.25">
      <c r="A8" s="38" t="s">
        <v>80</v>
      </c>
      <c r="B8" s="39" t="s">
        <v>81</v>
      </c>
      <c r="C8" s="39"/>
      <c r="D8" s="40">
        <f>SUMIF($B14:$B64,$B8,D14:D64)</f>
        <v>0</v>
      </c>
      <c r="E8" s="40">
        <f>SUMIF($B14:$B64,$B8,E14:E64)</f>
        <v>0</v>
      </c>
      <c r="F8" s="40">
        <f>SUMIF($B14:$B64,$B8,F14:F64)</f>
        <v>0</v>
      </c>
      <c r="G8" s="40">
        <f>SUMIF($B14:$B64,$B8,G14:G64)</f>
        <v>0</v>
      </c>
    </row>
    <row r="9" spans="1:7" x14ac:dyDescent="0.25">
      <c r="A9" s="43"/>
      <c r="B9" s="44"/>
      <c r="C9" s="44"/>
      <c r="D9" s="45"/>
      <c r="F9" s="46"/>
    </row>
    <row r="10" spans="1:7" x14ac:dyDescent="0.25">
      <c r="A10" s="103" t="s">
        <v>82</v>
      </c>
      <c r="B10" s="103"/>
      <c r="C10" s="103"/>
      <c r="D10" s="103"/>
      <c r="E10" s="103"/>
      <c r="F10" s="103"/>
    </row>
    <row r="11" spans="1:7" x14ac:dyDescent="0.25">
      <c r="A11" s="47"/>
      <c r="B11" s="48"/>
      <c r="C11" s="48"/>
      <c r="D11" s="49"/>
      <c r="F11" s="29"/>
    </row>
    <row r="12" spans="1:7" x14ac:dyDescent="0.25">
      <c r="A12" s="97" t="s">
        <v>83</v>
      </c>
      <c r="B12" s="50"/>
      <c r="C12" s="50"/>
      <c r="D12" s="104" t="s">
        <v>72</v>
      </c>
      <c r="E12" s="104"/>
      <c r="F12" s="104" t="s">
        <v>84</v>
      </c>
      <c r="G12" s="97" t="s">
        <v>74</v>
      </c>
    </row>
    <row r="13" spans="1:7" ht="30.75" customHeight="1" x14ac:dyDescent="0.25">
      <c r="A13" s="97"/>
      <c r="B13" s="50"/>
      <c r="C13" s="50" t="s">
        <v>91</v>
      </c>
      <c r="D13" s="51" t="s">
        <v>75</v>
      </c>
      <c r="E13" s="52" t="s">
        <v>76</v>
      </c>
      <c r="F13" s="104"/>
      <c r="G13" s="97"/>
    </row>
    <row r="14" spans="1:7" ht="21.75" customHeight="1" x14ac:dyDescent="0.25">
      <c r="A14" s="53" t="s">
        <v>3</v>
      </c>
      <c r="B14" s="54"/>
      <c r="C14" s="54"/>
      <c r="D14" s="37">
        <f>D15+D25</f>
        <v>-595500</v>
      </c>
      <c r="E14" s="37">
        <f>E15+E25</f>
        <v>0</v>
      </c>
      <c r="F14" s="36">
        <f t="shared" ref="F14" si="0">SUM(D14:E14)</f>
        <v>-595500</v>
      </c>
      <c r="G14" s="37">
        <f>G15+G25</f>
        <v>0</v>
      </c>
    </row>
    <row r="15" spans="1:7" x14ac:dyDescent="0.25">
      <c r="A15" s="57" t="s">
        <v>85</v>
      </c>
      <c r="B15" s="54"/>
      <c r="C15" s="54"/>
      <c r="D15" s="58">
        <f>SUM(D16)</f>
        <v>-11500</v>
      </c>
      <c r="E15" s="58">
        <f>SUM(E16)</f>
        <v>0</v>
      </c>
      <c r="F15" s="37">
        <f t="shared" ref="F15:F24" si="1">SUM(D15:E15)</f>
        <v>-11500</v>
      </c>
      <c r="G15" s="58">
        <f>SUM(G16,)</f>
        <v>0</v>
      </c>
    </row>
    <row r="16" spans="1:7" x14ac:dyDescent="0.25">
      <c r="A16" s="53" t="s">
        <v>86</v>
      </c>
      <c r="B16" s="54"/>
      <c r="C16" s="54"/>
      <c r="D16" s="37">
        <f>SUM(D17:D24)</f>
        <v>-11500</v>
      </c>
      <c r="E16" s="37">
        <f>SUM(E17:E24)</f>
        <v>0</v>
      </c>
      <c r="F16" s="37">
        <f t="shared" si="1"/>
        <v>-11500</v>
      </c>
      <c r="G16" s="40">
        <f>SUM(G17:G24)</f>
        <v>0</v>
      </c>
    </row>
    <row r="17" spans="1:7" x14ac:dyDescent="0.25">
      <c r="A17" s="55" t="s">
        <v>174</v>
      </c>
      <c r="B17" s="56" t="s">
        <v>79</v>
      </c>
      <c r="C17" s="56" t="s">
        <v>134</v>
      </c>
      <c r="D17" s="40">
        <v>291800</v>
      </c>
      <c r="E17" s="40"/>
      <c r="F17" s="40">
        <f t="shared" si="1"/>
        <v>291800</v>
      </c>
      <c r="G17" s="40"/>
    </row>
    <row r="18" spans="1:7" x14ac:dyDescent="0.25">
      <c r="A18" s="55" t="s">
        <v>175</v>
      </c>
      <c r="B18" s="56" t="s">
        <v>79</v>
      </c>
      <c r="C18" s="56" t="s">
        <v>134</v>
      </c>
      <c r="D18" s="40">
        <v>79700</v>
      </c>
      <c r="E18" s="40"/>
      <c r="F18" s="40">
        <f t="shared" si="1"/>
        <v>79700</v>
      </c>
      <c r="G18" s="40"/>
    </row>
    <row r="19" spans="1:7" ht="33" customHeight="1" x14ac:dyDescent="0.25">
      <c r="A19" s="55" t="s">
        <v>177</v>
      </c>
      <c r="B19" s="56" t="s">
        <v>79</v>
      </c>
      <c r="C19" s="56" t="s">
        <v>134</v>
      </c>
      <c r="D19" s="40">
        <v>-500000</v>
      </c>
      <c r="E19" s="40"/>
      <c r="F19" s="40">
        <f t="shared" si="1"/>
        <v>-500000</v>
      </c>
      <c r="G19" s="40"/>
    </row>
    <row r="20" spans="1:7" x14ac:dyDescent="0.25">
      <c r="A20" s="55" t="s">
        <v>178</v>
      </c>
      <c r="B20" s="56" t="s">
        <v>79</v>
      </c>
      <c r="C20" s="56" t="s">
        <v>134</v>
      </c>
      <c r="D20" s="40">
        <v>82800</v>
      </c>
      <c r="E20" s="40"/>
      <c r="F20" s="40">
        <f t="shared" si="1"/>
        <v>82800</v>
      </c>
      <c r="G20" s="40"/>
    </row>
    <row r="21" spans="1:7" x14ac:dyDescent="0.25">
      <c r="A21" s="55" t="s">
        <v>176</v>
      </c>
      <c r="B21" s="56" t="s">
        <v>79</v>
      </c>
      <c r="C21" s="56" t="s">
        <v>134</v>
      </c>
      <c r="D21" s="40">
        <v>-33700</v>
      </c>
      <c r="E21" s="40"/>
      <c r="F21" s="40">
        <f t="shared" si="1"/>
        <v>-33700</v>
      </c>
      <c r="G21" s="40"/>
    </row>
    <row r="22" spans="1:7" x14ac:dyDescent="0.25">
      <c r="A22" s="55" t="s">
        <v>179</v>
      </c>
      <c r="B22" s="56" t="s">
        <v>79</v>
      </c>
      <c r="C22" s="56" t="s">
        <v>134</v>
      </c>
      <c r="D22" s="40">
        <v>-17600</v>
      </c>
      <c r="E22" s="40"/>
      <c r="F22" s="40">
        <f t="shared" si="1"/>
        <v>-17600</v>
      </c>
      <c r="G22" s="40"/>
    </row>
    <row r="23" spans="1:7" x14ac:dyDescent="0.25">
      <c r="A23" s="55" t="s">
        <v>180</v>
      </c>
      <c r="B23" s="56" t="s">
        <v>79</v>
      </c>
      <c r="C23" s="56" t="s">
        <v>134</v>
      </c>
      <c r="D23" s="40">
        <v>-80000</v>
      </c>
      <c r="E23" s="40"/>
      <c r="F23" s="40">
        <f t="shared" si="1"/>
        <v>-80000</v>
      </c>
      <c r="G23" s="40"/>
    </row>
    <row r="24" spans="1:7" x14ac:dyDescent="0.25">
      <c r="A24" s="55" t="s">
        <v>181</v>
      </c>
      <c r="B24" s="56" t="s">
        <v>79</v>
      </c>
      <c r="C24" s="56" t="s">
        <v>134</v>
      </c>
      <c r="D24" s="40">
        <v>165500</v>
      </c>
      <c r="E24" s="40"/>
      <c r="F24" s="40">
        <f t="shared" si="1"/>
        <v>165500</v>
      </c>
      <c r="G24" s="40"/>
    </row>
    <row r="25" spans="1:7" x14ac:dyDescent="0.25">
      <c r="A25" s="57" t="s">
        <v>87</v>
      </c>
      <c r="B25" s="54"/>
      <c r="C25" s="54"/>
      <c r="D25" s="58">
        <f>SUM(D26:D28)</f>
        <v>-584000</v>
      </c>
      <c r="E25" s="58">
        <f>SUM(E26:E28)</f>
        <v>0</v>
      </c>
      <c r="F25" s="58">
        <f>SUM(F26:F28)</f>
        <v>-584000</v>
      </c>
      <c r="G25" s="58">
        <f>SUM(G26:G28)</f>
        <v>0</v>
      </c>
    </row>
    <row r="26" spans="1:7" x14ac:dyDescent="0.25">
      <c r="A26" s="55" t="s">
        <v>135</v>
      </c>
      <c r="B26" s="56" t="s">
        <v>79</v>
      </c>
      <c r="C26" s="56" t="s">
        <v>110</v>
      </c>
      <c r="D26" s="40">
        <v>-47000</v>
      </c>
      <c r="E26" s="40"/>
      <c r="F26" s="40">
        <f t="shared" ref="F26:F63" si="2">SUM(D26:E26)</f>
        <v>-47000</v>
      </c>
      <c r="G26" s="40"/>
    </row>
    <row r="27" spans="1:7" ht="30" x14ac:dyDescent="0.25">
      <c r="A27" s="55" t="s">
        <v>182</v>
      </c>
      <c r="B27" s="56" t="s">
        <v>79</v>
      </c>
      <c r="C27" s="56" t="s">
        <v>110</v>
      </c>
      <c r="D27" s="40">
        <v>-562000</v>
      </c>
      <c r="E27" s="40"/>
      <c r="F27" s="40">
        <f t="shared" si="2"/>
        <v>-562000</v>
      </c>
      <c r="G27" s="40"/>
    </row>
    <row r="28" spans="1:7" x14ac:dyDescent="0.25">
      <c r="A28" s="55" t="s">
        <v>183</v>
      </c>
      <c r="B28" s="56" t="s">
        <v>79</v>
      </c>
      <c r="C28" s="56" t="s">
        <v>110</v>
      </c>
      <c r="D28" s="40">
        <v>25000</v>
      </c>
      <c r="E28" s="40"/>
      <c r="F28" s="40">
        <f t="shared" si="2"/>
        <v>25000</v>
      </c>
      <c r="G28" s="40"/>
    </row>
    <row r="29" spans="1:7" ht="21.75" customHeight="1" x14ac:dyDescent="0.25">
      <c r="A29" s="59" t="s">
        <v>88</v>
      </c>
      <c r="B29" s="30"/>
      <c r="C29" s="30"/>
      <c r="D29" s="37">
        <f>SUM(D30,D34)</f>
        <v>159000</v>
      </c>
      <c r="E29" s="37">
        <f>SUM(E30,E34)</f>
        <v>0</v>
      </c>
      <c r="F29" s="37">
        <f>SUM(D29:E29)</f>
        <v>159000</v>
      </c>
      <c r="G29" s="37">
        <f>SUM(G30,G34)</f>
        <v>0</v>
      </c>
    </row>
    <row r="30" spans="1:7" ht="19.5" customHeight="1" x14ac:dyDescent="0.25">
      <c r="A30" s="57" t="s">
        <v>89</v>
      </c>
      <c r="B30" s="54"/>
      <c r="C30" s="54"/>
      <c r="D30" s="58">
        <f>SUM(D31:D33)</f>
        <v>176000</v>
      </c>
      <c r="E30" s="58">
        <f>SUM(E31:E33)</f>
        <v>0</v>
      </c>
      <c r="F30" s="58">
        <f t="shared" si="2"/>
        <v>176000</v>
      </c>
      <c r="G30" s="40">
        <f>SUM(G33)</f>
        <v>0</v>
      </c>
    </row>
    <row r="31" spans="1:7" x14ac:dyDescent="0.25">
      <c r="A31" s="82" t="s">
        <v>136</v>
      </c>
      <c r="B31" s="56" t="s">
        <v>79</v>
      </c>
      <c r="C31" s="56" t="s">
        <v>110</v>
      </c>
      <c r="D31" s="40">
        <v>-9000</v>
      </c>
      <c r="E31" s="40"/>
      <c r="F31" s="40">
        <f t="shared" si="2"/>
        <v>-9000</v>
      </c>
      <c r="G31" s="40"/>
    </row>
    <row r="32" spans="1:7" x14ac:dyDescent="0.25">
      <c r="A32" s="55" t="s">
        <v>95</v>
      </c>
      <c r="B32" s="56" t="s">
        <v>79</v>
      </c>
      <c r="C32" s="56" t="s">
        <v>110</v>
      </c>
      <c r="D32" s="40">
        <v>150000</v>
      </c>
      <c r="E32" s="37"/>
      <c r="F32" s="40">
        <f t="shared" ref="F32" si="3">SUM(D32:E32)</f>
        <v>150000</v>
      </c>
      <c r="G32" s="40"/>
    </row>
    <row r="33" spans="1:7" x14ac:dyDescent="0.25">
      <c r="A33" s="55" t="s">
        <v>146</v>
      </c>
      <c r="B33" s="56" t="s">
        <v>79</v>
      </c>
      <c r="C33" s="56" t="s">
        <v>110</v>
      </c>
      <c r="D33" s="40">
        <v>35000</v>
      </c>
      <c r="E33" s="37"/>
      <c r="F33" s="40">
        <f t="shared" si="2"/>
        <v>35000</v>
      </c>
      <c r="G33" s="40"/>
    </row>
    <row r="34" spans="1:7" x14ac:dyDescent="0.25">
      <c r="A34" s="57" t="s">
        <v>96</v>
      </c>
      <c r="B34" s="54"/>
      <c r="C34" s="54"/>
      <c r="D34" s="58">
        <f>SUM(D35:D37)</f>
        <v>-17000</v>
      </c>
      <c r="E34" s="58">
        <f>SUM(E35:E37)</f>
        <v>0</v>
      </c>
      <c r="F34" s="58">
        <f t="shared" ref="F34" si="4">SUM(D34:E34)</f>
        <v>-17000</v>
      </c>
      <c r="G34" s="40"/>
    </row>
    <row r="35" spans="1:7" x14ac:dyDescent="0.25">
      <c r="A35" s="55" t="s">
        <v>137</v>
      </c>
      <c r="B35" s="56" t="s">
        <v>79</v>
      </c>
      <c r="C35" s="56" t="s">
        <v>134</v>
      </c>
      <c r="D35" s="40">
        <v>-17000</v>
      </c>
      <c r="E35" s="58"/>
      <c r="F35" s="40">
        <f t="shared" ref="F35:F37" si="5">SUM(D35:E35)</f>
        <v>-17000</v>
      </c>
      <c r="G35" s="40"/>
    </row>
    <row r="36" spans="1:7" x14ac:dyDescent="0.25">
      <c r="A36" s="55" t="s">
        <v>193</v>
      </c>
      <c r="B36" s="56" t="s">
        <v>79</v>
      </c>
      <c r="C36" s="56" t="s">
        <v>134</v>
      </c>
      <c r="D36" s="40">
        <v>-26000</v>
      </c>
      <c r="E36" s="58"/>
      <c r="F36" s="40">
        <f t="shared" si="5"/>
        <v>-26000</v>
      </c>
      <c r="G36" s="40"/>
    </row>
    <row r="37" spans="1:7" x14ac:dyDescent="0.25">
      <c r="A37" s="55" t="s">
        <v>194</v>
      </c>
      <c r="B37" s="56" t="s">
        <v>79</v>
      </c>
      <c r="C37" s="56" t="s">
        <v>134</v>
      </c>
      <c r="D37" s="40">
        <v>26000</v>
      </c>
      <c r="E37" s="58"/>
      <c r="F37" s="40">
        <f t="shared" si="5"/>
        <v>26000</v>
      </c>
      <c r="G37" s="40"/>
    </row>
    <row r="38" spans="1:7" ht="24" customHeight="1" x14ac:dyDescent="0.25">
      <c r="A38" s="59" t="s">
        <v>90</v>
      </c>
      <c r="B38" s="30"/>
      <c r="C38" s="30"/>
      <c r="D38" s="37">
        <f>SUM(D39,D41,D43)</f>
        <v>-151000</v>
      </c>
      <c r="E38" s="37">
        <f>SUM(E39,E41,E43)</f>
        <v>-282304</v>
      </c>
      <c r="F38" s="37">
        <f>SUM(D38:E38)</f>
        <v>-433304</v>
      </c>
      <c r="G38" s="37">
        <f>SUM(G43,G39,G41)</f>
        <v>29696</v>
      </c>
    </row>
    <row r="39" spans="1:7" x14ac:dyDescent="0.25">
      <c r="A39" s="57" t="s">
        <v>97</v>
      </c>
      <c r="B39" s="62"/>
      <c r="C39" s="62"/>
      <c r="D39" s="58">
        <f>SUM(D40)</f>
        <v>0</v>
      </c>
      <c r="E39" s="58">
        <f>SUM(E40)</f>
        <v>20000</v>
      </c>
      <c r="F39" s="58">
        <f>SUM(D39:E39)</f>
        <v>20000</v>
      </c>
      <c r="G39" s="58">
        <f>SUM(G40)</f>
        <v>20000</v>
      </c>
    </row>
    <row r="40" spans="1:7" ht="30" x14ac:dyDescent="0.25">
      <c r="A40" s="55" t="s">
        <v>151</v>
      </c>
      <c r="B40" s="56" t="s">
        <v>79</v>
      </c>
      <c r="C40" s="74"/>
      <c r="D40" s="40"/>
      <c r="E40" s="40">
        <v>20000</v>
      </c>
      <c r="F40" s="58">
        <f>SUM(D40:E40)</f>
        <v>20000</v>
      </c>
      <c r="G40" s="40">
        <v>20000</v>
      </c>
    </row>
    <row r="41" spans="1:7" x14ac:dyDescent="0.25">
      <c r="A41" s="57" t="s">
        <v>94</v>
      </c>
      <c r="B41" s="62"/>
      <c r="C41" s="62"/>
      <c r="D41" s="58">
        <f>SUM(D42:D42)</f>
        <v>0</v>
      </c>
      <c r="E41" s="58">
        <f>SUM(E42:E42)</f>
        <v>9696</v>
      </c>
      <c r="F41" s="58">
        <f t="shared" ref="F41:F42" si="6">SUM(D41:E41)</f>
        <v>9696</v>
      </c>
      <c r="G41" s="37">
        <f>SUM(G42:G42)</f>
        <v>9696</v>
      </c>
    </row>
    <row r="42" spans="1:7" x14ac:dyDescent="0.25">
      <c r="A42" s="55" t="s">
        <v>150</v>
      </c>
      <c r="B42" s="56" t="s">
        <v>79</v>
      </c>
      <c r="C42" s="56"/>
      <c r="D42" s="40"/>
      <c r="E42" s="58">
        <v>9696</v>
      </c>
      <c r="F42" s="37">
        <f t="shared" si="6"/>
        <v>9696</v>
      </c>
      <c r="G42" s="40">
        <v>9696</v>
      </c>
    </row>
    <row r="43" spans="1:7" x14ac:dyDescent="0.25">
      <c r="A43" s="57" t="s">
        <v>184</v>
      </c>
      <c r="B43" s="62"/>
      <c r="C43" s="62"/>
      <c r="D43" s="58">
        <f>SUM(D44:D44)</f>
        <v>-151000</v>
      </c>
      <c r="E43" s="58">
        <f>SUM(E44:E44)</f>
        <v>-312000</v>
      </c>
      <c r="F43" s="58">
        <f t="shared" ref="F43:F44" si="7">SUM(D43:E43)</f>
        <v>-463000</v>
      </c>
      <c r="G43" s="37">
        <f>SUM(G44:G44)</f>
        <v>0</v>
      </c>
    </row>
    <row r="44" spans="1:7" x14ac:dyDescent="0.25">
      <c r="A44" s="55" t="s">
        <v>185</v>
      </c>
      <c r="B44" s="56" t="s">
        <v>79</v>
      </c>
      <c r="C44" s="56"/>
      <c r="D44" s="40">
        <v>-151000</v>
      </c>
      <c r="E44" s="58">
        <v>-312000</v>
      </c>
      <c r="F44" s="37">
        <f t="shared" si="7"/>
        <v>-463000</v>
      </c>
      <c r="G44" s="40"/>
    </row>
    <row r="45" spans="1:7" ht="21.75" customHeight="1" x14ac:dyDescent="0.25">
      <c r="A45" s="59" t="s">
        <v>5</v>
      </c>
      <c r="B45" s="30"/>
      <c r="C45" s="30"/>
      <c r="D45" s="37">
        <f>SUM(D46,D50,D54,D57,D59,D61)</f>
        <v>4435864</v>
      </c>
      <c r="E45" s="37">
        <f>SUM(E46,E50,E54,E57,E59,E61)</f>
        <v>140000</v>
      </c>
      <c r="F45" s="37">
        <f>SUM(F46,F50,F54,F57,F59,F61)</f>
        <v>4575864</v>
      </c>
      <c r="G45" s="37">
        <f>SUM(G46,G50,G54,G57,G59,G61)</f>
        <v>140000</v>
      </c>
    </row>
    <row r="46" spans="1:7" x14ac:dyDescent="0.25">
      <c r="A46" s="60" t="s">
        <v>105</v>
      </c>
      <c r="B46" s="30"/>
      <c r="C46" s="30"/>
      <c r="D46" s="58">
        <f>SUM(D47,D49)</f>
        <v>500000</v>
      </c>
      <c r="E46" s="58">
        <f>SUM(E47:E49)</f>
        <v>0</v>
      </c>
      <c r="F46" s="58">
        <f t="shared" si="2"/>
        <v>500000</v>
      </c>
      <c r="G46" s="58">
        <f>SUM(G47,G49)</f>
        <v>0</v>
      </c>
    </row>
    <row r="47" spans="1:7" x14ac:dyDescent="0.25">
      <c r="A47" s="41" t="s">
        <v>104</v>
      </c>
      <c r="B47" s="42" t="s">
        <v>79</v>
      </c>
      <c r="C47" s="42"/>
      <c r="D47" s="40">
        <f>SUM(D48:D48)</f>
        <v>200000</v>
      </c>
      <c r="E47" s="40">
        <f>SUM(E48:E48)</f>
        <v>0</v>
      </c>
      <c r="F47" s="40">
        <f t="shared" si="2"/>
        <v>200000</v>
      </c>
      <c r="G47" s="40">
        <f>SUM(G48:G48)</f>
        <v>0</v>
      </c>
    </row>
    <row r="48" spans="1:7" x14ac:dyDescent="0.25">
      <c r="A48" s="77" t="s">
        <v>138</v>
      </c>
      <c r="B48" s="42"/>
      <c r="C48" s="42"/>
      <c r="D48" s="40">
        <v>200000</v>
      </c>
      <c r="E48" s="40"/>
      <c r="F48" s="40">
        <f>SUM(D48:E48)</f>
        <v>200000</v>
      </c>
      <c r="G48" s="40"/>
    </row>
    <row r="49" spans="1:9" x14ac:dyDescent="0.25">
      <c r="A49" s="78" t="s">
        <v>186</v>
      </c>
      <c r="B49" s="42" t="s">
        <v>79</v>
      </c>
      <c r="C49" s="42"/>
      <c r="D49" s="40">
        <v>300000</v>
      </c>
      <c r="E49" s="40"/>
      <c r="F49" s="40">
        <f t="shared" ref="F49" si="8">SUM(D49:E49)</f>
        <v>300000</v>
      </c>
      <c r="G49" s="40"/>
    </row>
    <row r="50" spans="1:9" ht="30" x14ac:dyDescent="0.25">
      <c r="A50" s="60" t="s">
        <v>111</v>
      </c>
      <c r="B50" s="30" t="s">
        <v>79</v>
      </c>
      <c r="C50" s="30"/>
      <c r="D50" s="58">
        <f>SUM(D51:D53)</f>
        <v>35000</v>
      </c>
      <c r="E50" s="58">
        <f>SUM(E51:E53)</f>
        <v>0</v>
      </c>
      <c r="F50" s="58">
        <f t="shared" si="2"/>
        <v>35000</v>
      </c>
      <c r="G50" s="37">
        <f>SUM(G51:G53)</f>
        <v>0</v>
      </c>
    </row>
    <row r="51" spans="1:9" x14ac:dyDescent="0.25">
      <c r="A51" s="77" t="s">
        <v>139</v>
      </c>
      <c r="B51" s="72"/>
      <c r="C51" s="72"/>
      <c r="D51" s="61">
        <v>200000</v>
      </c>
      <c r="E51" s="61"/>
      <c r="F51" s="61">
        <f>SUM(D51:E51)</f>
        <v>200000</v>
      </c>
      <c r="G51" s="40"/>
    </row>
    <row r="52" spans="1:9" x14ac:dyDescent="0.25">
      <c r="A52" s="77" t="s">
        <v>187</v>
      </c>
      <c r="B52" s="72"/>
      <c r="C52" s="72"/>
      <c r="D52" s="61">
        <v>-200000</v>
      </c>
      <c r="E52" s="61"/>
      <c r="F52" s="61">
        <f>SUM(D52:E52)</f>
        <v>-200000</v>
      </c>
      <c r="G52" s="40"/>
    </row>
    <row r="53" spans="1:9" x14ac:dyDescent="0.25">
      <c r="A53" s="77" t="s">
        <v>140</v>
      </c>
      <c r="B53" s="72"/>
      <c r="C53" s="72"/>
      <c r="D53" s="61">
        <v>35000</v>
      </c>
      <c r="E53" s="61"/>
      <c r="F53" s="61">
        <f t="shared" si="2"/>
        <v>35000</v>
      </c>
      <c r="G53" s="40"/>
    </row>
    <row r="54" spans="1:9" x14ac:dyDescent="0.25">
      <c r="A54" s="63" t="s">
        <v>145</v>
      </c>
      <c r="B54" s="72"/>
      <c r="C54" s="72"/>
      <c r="D54" s="58">
        <f>SUM(D55:D56)</f>
        <v>0</v>
      </c>
      <c r="E54" s="58">
        <f>SUM(E55:E56)</f>
        <v>130000</v>
      </c>
      <c r="F54" s="58">
        <f>SUM(F55:F56)</f>
        <v>130000</v>
      </c>
      <c r="G54" s="58">
        <f>SUM(G55:G56)</f>
        <v>130000</v>
      </c>
    </row>
    <row r="55" spans="1:9" ht="30" x14ac:dyDescent="0.25">
      <c r="A55" s="85" t="s">
        <v>147</v>
      </c>
      <c r="B55" s="42" t="s">
        <v>79</v>
      </c>
      <c r="C55" s="72"/>
      <c r="D55" s="61"/>
      <c r="E55" s="40">
        <v>60000</v>
      </c>
      <c r="F55" s="40">
        <f>SUM(D55:E55)</f>
        <v>60000</v>
      </c>
      <c r="G55" s="40">
        <v>60000</v>
      </c>
    </row>
    <row r="56" spans="1:9" x14ac:dyDescent="0.25">
      <c r="A56" s="85" t="s">
        <v>149</v>
      </c>
      <c r="B56" s="42" t="s">
        <v>79</v>
      </c>
      <c r="C56" s="72"/>
      <c r="D56" s="61"/>
      <c r="E56" s="40">
        <v>70000</v>
      </c>
      <c r="F56" s="40">
        <f>SUM(D56:E56)</f>
        <v>70000</v>
      </c>
      <c r="G56" s="40">
        <v>70000</v>
      </c>
    </row>
    <row r="57" spans="1:9" x14ac:dyDescent="0.25">
      <c r="A57" s="63" t="s">
        <v>112</v>
      </c>
      <c r="B57" s="66" t="s">
        <v>79</v>
      </c>
      <c r="C57" s="66"/>
      <c r="D57" s="64">
        <f>SUM(D58:D58)</f>
        <v>0</v>
      </c>
      <c r="E57" s="64">
        <f>SUM(E58:E58)</f>
        <v>10000</v>
      </c>
      <c r="F57" s="58">
        <f t="shared" ref="F57:F58" si="9">SUM(D57:E57)</f>
        <v>10000</v>
      </c>
      <c r="G57" s="64">
        <f>SUM(G58)</f>
        <v>10000</v>
      </c>
    </row>
    <row r="58" spans="1:9" ht="15.75" x14ac:dyDescent="0.25">
      <c r="A58" s="65" t="s">
        <v>141</v>
      </c>
      <c r="B58" s="66"/>
      <c r="C58" s="66"/>
      <c r="D58" s="67"/>
      <c r="E58" s="40">
        <v>10000</v>
      </c>
      <c r="F58" s="40">
        <f t="shared" si="9"/>
        <v>10000</v>
      </c>
      <c r="G58" s="40">
        <v>10000</v>
      </c>
      <c r="H58" s="86"/>
      <c r="I58" s="84"/>
    </row>
    <row r="59" spans="1:9" ht="15.75" x14ac:dyDescent="0.25">
      <c r="A59" s="63" t="s">
        <v>189</v>
      </c>
      <c r="B59" s="66"/>
      <c r="C59" s="66"/>
      <c r="D59" s="89">
        <f>SUM(D60)</f>
        <v>3780864</v>
      </c>
      <c r="E59" s="89">
        <f t="shared" ref="E59:G59" si="10">SUM(E60)</f>
        <v>0</v>
      </c>
      <c r="F59" s="89">
        <f t="shared" si="10"/>
        <v>3780864</v>
      </c>
      <c r="G59" s="89">
        <f t="shared" si="10"/>
        <v>0</v>
      </c>
      <c r="H59" s="86"/>
      <c r="I59" s="84"/>
    </row>
    <row r="60" spans="1:9" ht="15.75" x14ac:dyDescent="0.25">
      <c r="A60" s="65" t="s">
        <v>188</v>
      </c>
      <c r="B60" s="66" t="s">
        <v>79</v>
      </c>
      <c r="C60" s="66"/>
      <c r="D60" s="67">
        <v>3780864</v>
      </c>
      <c r="E60" s="83"/>
      <c r="F60" s="40">
        <f>SUM(D60:E60)</f>
        <v>3780864</v>
      </c>
      <c r="G60" s="40"/>
      <c r="H60" s="86"/>
      <c r="I60" s="84"/>
    </row>
    <row r="61" spans="1:9" x14ac:dyDescent="0.25">
      <c r="A61" s="63" t="s">
        <v>144</v>
      </c>
      <c r="B61" s="71"/>
      <c r="C61" s="71"/>
      <c r="D61" s="64">
        <f>SUM(D62:D63)</f>
        <v>120000</v>
      </c>
      <c r="E61" s="64">
        <f>SUM(E62:E63)</f>
        <v>0</v>
      </c>
      <c r="F61" s="58">
        <f t="shared" si="2"/>
        <v>120000</v>
      </c>
      <c r="G61" s="64">
        <f>SUM(G62:G63)</f>
        <v>0</v>
      </c>
    </row>
    <row r="62" spans="1:9" ht="18.75" customHeight="1" x14ac:dyDescent="0.25">
      <c r="A62" s="65" t="s">
        <v>195</v>
      </c>
      <c r="B62" s="66" t="s">
        <v>79</v>
      </c>
      <c r="C62" s="66"/>
      <c r="D62" s="67">
        <f>120000-100000</f>
        <v>20000</v>
      </c>
      <c r="E62" s="67"/>
      <c r="F62" s="40">
        <f t="shared" si="2"/>
        <v>20000</v>
      </c>
      <c r="G62" s="37"/>
    </row>
    <row r="63" spans="1:9" x14ac:dyDescent="0.25">
      <c r="A63" s="79" t="s">
        <v>190</v>
      </c>
      <c r="B63" s="66" t="s">
        <v>79</v>
      </c>
      <c r="C63" s="66"/>
      <c r="D63" s="67">
        <v>100000</v>
      </c>
      <c r="E63" s="67"/>
      <c r="F63" s="40">
        <f t="shared" si="2"/>
        <v>100000</v>
      </c>
      <c r="G63" s="37"/>
    </row>
  </sheetData>
  <mergeCells count="11">
    <mergeCell ref="A10:F10"/>
    <mergeCell ref="A12:A13"/>
    <mergeCell ref="D12:E12"/>
    <mergeCell ref="F12:F13"/>
    <mergeCell ref="G12:G13"/>
    <mergeCell ref="A1:G1"/>
    <mergeCell ref="A2:G2"/>
    <mergeCell ref="G4:G5"/>
    <mergeCell ref="A4:A5"/>
    <mergeCell ref="D4:E4"/>
    <mergeCell ref="F4:F5"/>
  </mergeCells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&amp;RLisa 4
Tartu Linnavolikogu ... 10. 2018. a
määruse nr ... juurde</oddHeader>
    <oddFooter xml:space="preserve">&amp;C&amp;P+5
</oddFooter>
    <firstFooter>&amp;C&amp;N+4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2</vt:i4>
      </vt:variant>
    </vt:vector>
  </HeadingPairs>
  <TitlesOfParts>
    <vt:vector size="6" baseType="lpstr">
      <vt:lpstr>Lisa 1</vt:lpstr>
      <vt:lpstr>Lisa 2</vt:lpstr>
      <vt:lpstr>Lisa 3</vt:lpstr>
      <vt:lpstr>Lisa 4</vt:lpstr>
      <vt:lpstr>'Lisa 3'!Prinditiitlid</vt:lpstr>
      <vt:lpstr>'Lisa 4'!Prinditiitlid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2018-08-30T13:50:32Z</dcterms:modified>
</cp:coreProperties>
</file>